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estuleti anyagok\SZTT m.anyag\2022\2022_ulesek\03_majus_30\NJT\"/>
    </mc:Choice>
  </mc:AlternateContent>
  <bookViews>
    <workbookView xWindow="0" yWindow="0" windowWidth="23040" windowHeight="9192" tabRatio="636"/>
  </bookViews>
  <sheets>
    <sheet name="1.a.mell.B.almádi" sheetId="7" r:id="rId1"/>
    <sheet name="1.b.mell.Sz.szabadja" sheetId="1" r:id="rId2"/>
    <sheet name="1.c.mell.Bfüzfő" sheetId="5" r:id="rId3"/>
    <sheet name="1.d.mell.Alsóörs" sheetId="2" r:id="rId4"/>
    <sheet name="1.e.mell.Felsőörs" sheetId="4" r:id="rId5"/>
    <sheet name="1.f.mell.Litér" sheetId="3" r:id="rId6"/>
    <sheet name="1.g.mell.Királyszistván" sheetId="8" r:id="rId7"/>
    <sheet name="1.h.mell.Papkeszi" sheetId="9" r:id="rId8"/>
    <sheet name="1.i.mell.Összesítő" sheetId="6" r:id="rId9"/>
    <sheet name="visszaut. össz." sheetId="10" r:id="rId10"/>
    <sheet name="Munka1" sheetId="11" r:id="rId11"/>
  </sheets>
  <definedNames>
    <definedName name="_xlnm.Print_Area" localSheetId="0">'1.a.mell.B.almádi'!$A$1:$N$55</definedName>
    <definedName name="_xlnm.Print_Area" localSheetId="1">'1.b.mell.Sz.szabadja'!$A$1:$N$55</definedName>
    <definedName name="_xlnm.Print_Area" localSheetId="2">'1.c.mell.Bfüzfő'!$A$1:$N$55</definedName>
    <definedName name="_xlnm.Print_Area" localSheetId="3">'1.d.mell.Alsóörs'!$A$1:$M$55</definedName>
    <definedName name="_xlnm.Print_Area" localSheetId="4">'1.e.mell.Felsőörs'!$A$1:$N$55</definedName>
    <definedName name="_xlnm.Print_Area" localSheetId="5">'1.f.mell.Litér'!$A$1:$N$55</definedName>
    <definedName name="_xlnm.Print_Area" localSheetId="6">'1.g.mell.Királyszistván'!$A$1:$N$55</definedName>
    <definedName name="_xlnm.Print_Area" localSheetId="7">'1.h.mell.Papkeszi'!$A$1:$N$55</definedName>
    <definedName name="_xlnm.Print_Area" localSheetId="8">'1.i.mell.Összesítő'!$A$1:$N$55</definedName>
    <definedName name="_xlnm.Print_Area" localSheetId="9">'visszaut. össz.'!$A$1:$E$51</definedName>
  </definedNames>
  <calcPr calcId="162913"/>
</workbook>
</file>

<file path=xl/calcChain.xml><?xml version="1.0" encoding="utf-8"?>
<calcChain xmlns="http://schemas.openxmlformats.org/spreadsheetml/2006/main">
  <c r="D15" i="5" l="1"/>
  <c r="D12" i="5"/>
  <c r="H23" i="7" l="1"/>
  <c r="N11" i="6" l="1"/>
  <c r="N16" i="6" l="1"/>
  <c r="N17" i="6"/>
  <c r="N18" i="6"/>
  <c r="N19" i="6"/>
  <c r="N20" i="6"/>
  <c r="E11" i="6" l="1"/>
  <c r="F11" i="6"/>
  <c r="E12" i="6"/>
  <c r="F12" i="6"/>
  <c r="E13" i="6"/>
  <c r="F13" i="6"/>
  <c r="E16" i="6"/>
  <c r="F16" i="6"/>
  <c r="E17" i="6"/>
  <c r="F17" i="6"/>
  <c r="E19" i="6"/>
  <c r="F19" i="6"/>
  <c r="E20" i="6"/>
  <c r="F20" i="6"/>
  <c r="E18" i="6"/>
  <c r="F18" i="6"/>
  <c r="I11" i="6"/>
  <c r="I12" i="6"/>
  <c r="I13" i="6"/>
  <c r="I14" i="6"/>
  <c r="I15" i="6"/>
  <c r="I16" i="6"/>
  <c r="I17" i="6"/>
  <c r="I18" i="6"/>
  <c r="E15" i="6"/>
  <c r="F15" i="6"/>
  <c r="D16" i="6"/>
  <c r="I19" i="6"/>
  <c r="I20" i="6"/>
  <c r="H12" i="6"/>
  <c r="H13" i="6"/>
  <c r="H14" i="6"/>
  <c r="H15" i="6"/>
  <c r="H16" i="6"/>
  <c r="H17" i="6"/>
  <c r="H18" i="6"/>
  <c r="H19" i="6"/>
  <c r="H20" i="6"/>
  <c r="G12" i="6"/>
  <c r="G13" i="6"/>
  <c r="G14" i="6"/>
  <c r="G15" i="6"/>
  <c r="G16" i="6"/>
  <c r="G17" i="6"/>
  <c r="G18" i="6"/>
  <c r="G19" i="6"/>
  <c r="G11" i="6"/>
  <c r="H11" i="6"/>
  <c r="F14" i="6"/>
  <c r="D20" i="6"/>
  <c r="D18" i="6"/>
  <c r="D19" i="6"/>
  <c r="D17" i="6"/>
  <c r="E21" i="6"/>
  <c r="D12" i="6"/>
  <c r="N12" i="6" s="1"/>
  <c r="D13" i="6"/>
  <c r="N13" i="6" s="1"/>
  <c r="D11" i="6"/>
  <c r="D18" i="9"/>
  <c r="D19" i="9"/>
  <c r="B18" i="7"/>
  <c r="D15" i="6"/>
  <c r="N15" i="6" s="1"/>
  <c r="D14" i="6"/>
  <c r="N14" i="6" s="1"/>
  <c r="D17" i="9"/>
  <c r="D16" i="9"/>
  <c r="D17" i="3"/>
  <c r="D15" i="3"/>
  <c r="D17" i="5"/>
  <c r="D16" i="5"/>
  <c r="D17" i="1"/>
  <c r="H31" i="7"/>
  <c r="E55" i="8"/>
  <c r="D16" i="3"/>
  <c r="D17" i="4"/>
  <c r="D16" i="4"/>
  <c r="D15" i="4"/>
  <c r="D17" i="2"/>
  <c r="B17" i="2"/>
  <c r="D16" i="2"/>
  <c r="D12" i="2"/>
  <c r="D11" i="2"/>
  <c r="N21" i="6" l="1"/>
  <c r="B49" i="6"/>
  <c r="B48" i="6"/>
  <c r="B50" i="6"/>
  <c r="D16" i="1" l="1"/>
  <c r="D15" i="1"/>
  <c r="D11" i="1"/>
  <c r="D18" i="7"/>
  <c r="D17" i="7"/>
  <c r="D16" i="7"/>
  <c r="D15" i="7"/>
  <c r="D13" i="7"/>
  <c r="D12" i="7"/>
  <c r="D11" i="7"/>
  <c r="L11" i="6" l="1"/>
  <c r="L12" i="6"/>
  <c r="L13" i="6"/>
  <c r="L14" i="6"/>
  <c r="L15" i="6"/>
  <c r="L16" i="6"/>
  <c r="L17" i="6"/>
  <c r="L19" i="6"/>
  <c r="L20" i="6"/>
  <c r="L18" i="6"/>
  <c r="K19" i="6"/>
  <c r="K20" i="6"/>
  <c r="N12" i="1"/>
  <c r="N13" i="1"/>
  <c r="N14" i="1"/>
  <c r="N18" i="1"/>
  <c r="N19" i="1"/>
  <c r="N20" i="1"/>
  <c r="M11" i="2"/>
  <c r="M13" i="2"/>
  <c r="M14" i="2"/>
  <c r="M15" i="2"/>
  <c r="M16" i="2"/>
  <c r="M17" i="2"/>
  <c r="M18" i="2"/>
  <c r="M19" i="2"/>
  <c r="M20" i="2"/>
  <c r="M12" i="2"/>
  <c r="N13" i="5"/>
  <c r="N14" i="5"/>
  <c r="N15" i="5"/>
  <c r="N16" i="5"/>
  <c r="N17" i="5"/>
  <c r="N18" i="5"/>
  <c r="N19" i="5"/>
  <c r="N20" i="5"/>
  <c r="N11" i="5"/>
  <c r="N14" i="7"/>
  <c r="N15" i="7"/>
  <c r="N16" i="7"/>
  <c r="N17" i="7"/>
  <c r="N18" i="7"/>
  <c r="N19" i="7"/>
  <c r="N20" i="7"/>
  <c r="N12" i="7"/>
  <c r="N13" i="7"/>
  <c r="N11" i="7"/>
  <c r="N17" i="9"/>
  <c r="N18" i="9"/>
  <c r="L21" i="6" l="1"/>
  <c r="D53" i="9"/>
  <c r="C53" i="9"/>
  <c r="I21" i="3"/>
  <c r="J21" i="3"/>
  <c r="K21" i="3"/>
  <c r="M21" i="9"/>
  <c r="N17" i="1"/>
  <c r="N16" i="1"/>
  <c r="N15" i="1"/>
  <c r="N11" i="1"/>
  <c r="L21" i="7"/>
  <c r="D53" i="4" l="1"/>
  <c r="D54" i="4"/>
  <c r="C53" i="4"/>
  <c r="C54" i="4"/>
  <c r="C53" i="2"/>
  <c r="D53" i="2" s="1"/>
  <c r="D53" i="5"/>
  <c r="B52" i="5"/>
  <c r="D52" i="5" s="1"/>
  <c r="C52" i="5"/>
  <c r="C53" i="5"/>
  <c r="C54" i="5"/>
  <c r="D53" i="1"/>
  <c r="C53" i="1"/>
  <c r="C54" i="1"/>
  <c r="D53" i="3"/>
  <c r="C53" i="3"/>
  <c r="C54" i="3"/>
  <c r="C53" i="8"/>
  <c r="D53" i="8" s="1"/>
  <c r="H36" i="6"/>
  <c r="H36" i="7"/>
  <c r="C53" i="7" s="1"/>
  <c r="D53" i="7" s="1"/>
  <c r="E15" i="10" s="1"/>
  <c r="H37" i="7"/>
  <c r="C54" i="7"/>
  <c r="C53" i="6" l="1"/>
  <c r="D53" i="6" s="1"/>
  <c r="H34" i="9"/>
  <c r="G33" i="6" l="1"/>
  <c r="C52" i="9"/>
  <c r="E28" i="6" l="1"/>
  <c r="E29" i="6"/>
  <c r="E30" i="6"/>
  <c r="E31" i="6"/>
  <c r="E32" i="6"/>
  <c r="E33" i="6"/>
  <c r="E34" i="6"/>
  <c r="E35" i="6"/>
  <c r="E37" i="6"/>
  <c r="E27" i="6"/>
  <c r="C27" i="6"/>
  <c r="C28" i="6"/>
  <c r="C29" i="6"/>
  <c r="C30" i="6"/>
  <c r="C31" i="6"/>
  <c r="C32" i="6"/>
  <c r="C33" i="6"/>
  <c r="C34" i="6"/>
  <c r="C35" i="6"/>
  <c r="H33" i="9"/>
  <c r="C38" i="9"/>
  <c r="G27" i="6"/>
  <c r="G28" i="6"/>
  <c r="G29" i="6"/>
  <c r="G30" i="6"/>
  <c r="G31" i="6"/>
  <c r="H32" i="7"/>
  <c r="H33" i="7"/>
  <c r="H34" i="7"/>
  <c r="H28" i="7"/>
  <c r="H29" i="7"/>
  <c r="H30" i="7"/>
  <c r="H27" i="7"/>
  <c r="K12" i="6" l="1"/>
  <c r="K15" i="6"/>
  <c r="H35" i="7" l="1"/>
  <c r="H29" i="1"/>
  <c r="H30" i="1"/>
  <c r="H31" i="1"/>
  <c r="H32" i="1"/>
  <c r="H33" i="1"/>
  <c r="H34" i="1"/>
  <c r="H35" i="1"/>
  <c r="H37" i="1"/>
  <c r="H27" i="1"/>
  <c r="B31" i="6" l="1"/>
  <c r="B27" i="6"/>
  <c r="B33" i="6"/>
  <c r="D32" i="6" l="1"/>
  <c r="D33" i="6"/>
  <c r="B32" i="6"/>
  <c r="D27" i="6"/>
  <c r="D31" i="6"/>
  <c r="D34" i="6"/>
  <c r="H33" i="8"/>
  <c r="C17" i="6" l="1"/>
  <c r="E55" i="4" l="1"/>
  <c r="C12" i="6" l="1"/>
  <c r="C11" i="6"/>
  <c r="M21" i="7" l="1"/>
  <c r="M21" i="6" l="1"/>
  <c r="C45" i="7"/>
  <c r="C47" i="7"/>
  <c r="C48" i="7"/>
  <c r="C49" i="7"/>
  <c r="C50" i="7"/>
  <c r="C51" i="7"/>
  <c r="C52" i="7"/>
  <c r="C46" i="7"/>
  <c r="B47" i="7"/>
  <c r="B52" i="7"/>
  <c r="B54" i="7"/>
  <c r="D54" i="7" s="1"/>
  <c r="E16" i="10" s="1"/>
  <c r="N12" i="9"/>
  <c r="N13" i="9"/>
  <c r="N14" i="9"/>
  <c r="N15" i="9"/>
  <c r="N19" i="9"/>
  <c r="N20" i="9"/>
  <c r="N12" i="8"/>
  <c r="N13" i="8"/>
  <c r="N14" i="8"/>
  <c r="N15" i="8"/>
  <c r="N16" i="8"/>
  <c r="N17" i="8"/>
  <c r="N18" i="8"/>
  <c r="N19" i="8"/>
  <c r="N20" i="8"/>
  <c r="N12" i="3"/>
  <c r="N13" i="3"/>
  <c r="N14" i="3"/>
  <c r="N18" i="3"/>
  <c r="N19" i="3"/>
  <c r="N20" i="3"/>
  <c r="N12" i="4"/>
  <c r="N13" i="4"/>
  <c r="N14" i="4"/>
  <c r="N18" i="4"/>
  <c r="N19" i="4"/>
  <c r="N20" i="4"/>
  <c r="B52" i="2"/>
  <c r="N12" i="5"/>
  <c r="D52" i="7" l="1"/>
  <c r="D47" i="7"/>
  <c r="C14" i="6"/>
  <c r="B14" i="6"/>
  <c r="C13" i="6"/>
  <c r="B13" i="6"/>
  <c r="B17" i="6" l="1"/>
  <c r="B16" i="6"/>
  <c r="B15" i="6"/>
  <c r="B18" i="6"/>
  <c r="N16" i="9"/>
  <c r="N16" i="3"/>
  <c r="N16" i="4" l="1"/>
  <c r="B45" i="7"/>
  <c r="D45" i="7" s="1"/>
  <c r="B49" i="7"/>
  <c r="D49" i="7" s="1"/>
  <c r="C50" i="8"/>
  <c r="C52" i="8"/>
  <c r="B50" i="8"/>
  <c r="D50" i="8" s="1"/>
  <c r="E42" i="10" s="1"/>
  <c r="B51" i="8"/>
  <c r="B52" i="8"/>
  <c r="B54" i="8"/>
  <c r="B51" i="4"/>
  <c r="B52" i="4"/>
  <c r="B54" i="4"/>
  <c r="B51" i="2"/>
  <c r="B54" i="2"/>
  <c r="B51" i="1"/>
  <c r="F28" i="6"/>
  <c r="F29" i="6"/>
  <c r="F30" i="6"/>
  <c r="F31" i="6"/>
  <c r="H31" i="6" s="1"/>
  <c r="F32" i="6"/>
  <c r="F33" i="6"/>
  <c r="H33" i="6" s="1"/>
  <c r="F34" i="6"/>
  <c r="F35" i="6"/>
  <c r="F37" i="6"/>
  <c r="G32" i="6"/>
  <c r="G34" i="6"/>
  <c r="G35" i="6"/>
  <c r="G37" i="6"/>
  <c r="F27" i="6"/>
  <c r="D28" i="6"/>
  <c r="D29" i="6"/>
  <c r="D30" i="6"/>
  <c r="D35" i="6"/>
  <c r="C37" i="6"/>
  <c r="D37" i="6"/>
  <c r="B28" i="6"/>
  <c r="B29" i="6"/>
  <c r="B30" i="6"/>
  <c r="B34" i="6"/>
  <c r="B35" i="6"/>
  <c r="B37" i="6"/>
  <c r="H31" i="3"/>
  <c r="H32" i="3"/>
  <c r="C49" i="3" s="1"/>
  <c r="H33" i="3"/>
  <c r="C50" i="3" s="1"/>
  <c r="H34" i="3"/>
  <c r="C51" i="3" s="1"/>
  <c r="H35" i="3"/>
  <c r="C52" i="3" s="1"/>
  <c r="H37" i="3"/>
  <c r="H30" i="3"/>
  <c r="H31" i="4"/>
  <c r="H32" i="4"/>
  <c r="H33" i="4"/>
  <c r="C50" i="4" s="1"/>
  <c r="H34" i="4"/>
  <c r="C51" i="4" s="1"/>
  <c r="D51" i="4" s="1"/>
  <c r="H35" i="4"/>
  <c r="C52" i="4" s="1"/>
  <c r="H37" i="4"/>
  <c r="H33" i="2"/>
  <c r="C50" i="2" s="1"/>
  <c r="H29" i="6" l="1"/>
  <c r="C46" i="6" s="1"/>
  <c r="H28" i="6"/>
  <c r="H37" i="6"/>
  <c r="C54" i="6" s="1"/>
  <c r="H32" i="6"/>
  <c r="C49" i="6" s="1"/>
  <c r="H35" i="6"/>
  <c r="C52" i="6" s="1"/>
  <c r="H34" i="6"/>
  <c r="C51" i="6" s="1"/>
  <c r="D52" i="8"/>
  <c r="H30" i="6"/>
  <c r="C47" i="6" s="1"/>
  <c r="C48" i="6"/>
  <c r="C45" i="6"/>
  <c r="H27" i="6"/>
  <c r="D52" i="4"/>
  <c r="G38" i="6"/>
  <c r="B52" i="9"/>
  <c r="D52" i="9" s="1"/>
  <c r="N11" i="9"/>
  <c r="B51" i="3"/>
  <c r="D51" i="3" s="1"/>
  <c r="B52" i="3"/>
  <c r="D52" i="3" s="1"/>
  <c r="B54" i="3"/>
  <c r="D54" i="3" s="1"/>
  <c r="N11" i="4"/>
  <c r="N11" i="8"/>
  <c r="N11" i="3"/>
  <c r="C50" i="6" l="1"/>
  <c r="H38" i="6"/>
  <c r="K13" i="6"/>
  <c r="K14" i="6"/>
  <c r="K16" i="6"/>
  <c r="K17" i="6"/>
  <c r="K18" i="6"/>
  <c r="K11" i="6"/>
  <c r="K21" i="9"/>
  <c r="K21" i="4"/>
  <c r="K21" i="5"/>
  <c r="K21" i="1"/>
  <c r="K21" i="6" l="1"/>
  <c r="K21" i="7"/>
  <c r="H33" i="5" l="1"/>
  <c r="C50" i="5" s="1"/>
  <c r="C50" i="1"/>
  <c r="J17" i="6"/>
  <c r="E14" i="6"/>
  <c r="C50" i="9"/>
  <c r="C15" i="6" l="1"/>
  <c r="C18" i="6" l="1"/>
  <c r="B50" i="9"/>
  <c r="D50" i="9" s="1"/>
  <c r="E46" i="10" s="1"/>
  <c r="J12" i="6" l="1"/>
  <c r="J13" i="6"/>
  <c r="J14" i="6"/>
  <c r="J15" i="6"/>
  <c r="J16" i="6"/>
  <c r="J18" i="6"/>
  <c r="J19" i="6"/>
  <c r="J20" i="6"/>
  <c r="G20" i="6"/>
  <c r="H28" i="2"/>
  <c r="H29" i="2"/>
  <c r="H30" i="2"/>
  <c r="H31" i="2"/>
  <c r="H32" i="2"/>
  <c r="H34" i="2"/>
  <c r="H35" i="2"/>
  <c r="C52" i="2" s="1"/>
  <c r="D52" i="2" s="1"/>
  <c r="H37" i="2"/>
  <c r="B52" i="6" l="1"/>
  <c r="D52" i="6" s="1"/>
  <c r="B47" i="6"/>
  <c r="D47" i="6" s="1"/>
  <c r="B51" i="9"/>
  <c r="D49" i="6"/>
  <c r="B20" i="6"/>
  <c r="C20" i="6"/>
  <c r="C52" i="1"/>
  <c r="B45" i="1"/>
  <c r="B52" i="1"/>
  <c r="D52" i="1" s="1"/>
  <c r="G21" i="1"/>
  <c r="B38" i="6" l="1"/>
  <c r="H21" i="7"/>
  <c r="B46" i="7" l="1"/>
  <c r="D46" i="7" s="1"/>
  <c r="E8" i="10" s="1"/>
  <c r="E14" i="10"/>
  <c r="E13" i="10"/>
  <c r="B46" i="6" l="1"/>
  <c r="D46" i="6" s="1"/>
  <c r="J11" i="6"/>
  <c r="J21" i="6" l="1"/>
  <c r="B45" i="6"/>
  <c r="D45" i="6" s="1"/>
  <c r="B46" i="1"/>
  <c r="B54" i="1"/>
  <c r="D54" i="1" s="1"/>
  <c r="K21" i="2" l="1"/>
  <c r="B44" i="1" l="1"/>
  <c r="B44" i="7"/>
  <c r="H28" i="4" l="1"/>
  <c r="H29" i="4"/>
  <c r="H30" i="4"/>
  <c r="H27" i="4"/>
  <c r="C46" i="1"/>
  <c r="D46" i="1" s="1"/>
  <c r="H38" i="4" l="1"/>
  <c r="N17" i="3"/>
  <c r="B50" i="3" s="1"/>
  <c r="D50" i="3" s="1"/>
  <c r="E35" i="10" s="1"/>
  <c r="N15" i="3"/>
  <c r="N17" i="4"/>
  <c r="B50" i="4" s="1"/>
  <c r="D50" i="4" s="1"/>
  <c r="E39" i="10" s="1"/>
  <c r="N15" i="4"/>
  <c r="B50" i="2"/>
  <c r="D50" i="2" s="1"/>
  <c r="E26" i="10" s="1"/>
  <c r="B50" i="5" l="1"/>
  <c r="D50" i="5" s="1"/>
  <c r="E31" i="10" s="1"/>
  <c r="B47" i="1"/>
  <c r="B50" i="7" l="1"/>
  <c r="D50" i="7" s="1"/>
  <c r="B48" i="1"/>
  <c r="B49" i="1"/>
  <c r="B50" i="1"/>
  <c r="D50" i="1" s="1"/>
  <c r="E21" i="10" s="1"/>
  <c r="E10" i="10"/>
  <c r="B51" i="6" l="1"/>
  <c r="D51" i="6" s="1"/>
  <c r="D48" i="6"/>
  <c r="E11" i="10"/>
  <c r="B51" i="7"/>
  <c r="D51" i="7" s="1"/>
  <c r="E12" i="10" s="1"/>
  <c r="B48" i="7"/>
  <c r="D48" i="7" s="1"/>
  <c r="E9" i="10" s="1"/>
  <c r="N21" i="7"/>
  <c r="D50" i="6"/>
  <c r="D38" i="9"/>
  <c r="C44" i="7" l="1"/>
  <c r="B49" i="3"/>
  <c r="B44" i="4"/>
  <c r="B48" i="3"/>
  <c r="B48" i="8"/>
  <c r="B21" i="6"/>
  <c r="C21" i="6"/>
  <c r="D38" i="6"/>
  <c r="G38" i="9"/>
  <c r="F38" i="9"/>
  <c r="E38" i="9"/>
  <c r="B38" i="9"/>
  <c r="H37" i="9"/>
  <c r="C54" i="9" s="1"/>
  <c r="C51" i="9"/>
  <c r="D51" i="9" s="1"/>
  <c r="E47" i="10" s="1"/>
  <c r="H32" i="9"/>
  <c r="C49" i="9" s="1"/>
  <c r="H31" i="9"/>
  <c r="C48" i="9" s="1"/>
  <c r="H30" i="9"/>
  <c r="C47" i="9" s="1"/>
  <c r="H29" i="9"/>
  <c r="C46" i="9" s="1"/>
  <c r="H28" i="9"/>
  <c r="C45" i="9" s="1"/>
  <c r="H27" i="9"/>
  <c r="J21" i="9"/>
  <c r="I21" i="9"/>
  <c r="H21" i="9"/>
  <c r="G21" i="9"/>
  <c r="F21" i="9"/>
  <c r="E21" i="9"/>
  <c r="B49" i="9"/>
  <c r="B48" i="9"/>
  <c r="B47" i="9"/>
  <c r="B46" i="9"/>
  <c r="B45" i="9"/>
  <c r="B44" i="9"/>
  <c r="D21" i="9"/>
  <c r="G38" i="8"/>
  <c r="F38" i="8"/>
  <c r="E38" i="8"/>
  <c r="B44" i="8"/>
  <c r="B45" i="8"/>
  <c r="B47" i="8"/>
  <c r="B49" i="8"/>
  <c r="B45" i="3"/>
  <c r="G38" i="3"/>
  <c r="E38" i="3"/>
  <c r="D38" i="3"/>
  <c r="C38" i="3"/>
  <c r="B38" i="3"/>
  <c r="B47" i="3"/>
  <c r="H21" i="3"/>
  <c r="G21" i="3"/>
  <c r="F21" i="3"/>
  <c r="E21" i="3"/>
  <c r="J21" i="4"/>
  <c r="I21" i="4"/>
  <c r="H21" i="4"/>
  <c r="G21" i="4"/>
  <c r="F21" i="4"/>
  <c r="E21" i="4"/>
  <c r="G38" i="4"/>
  <c r="F38" i="4"/>
  <c r="E38" i="4"/>
  <c r="D38" i="4"/>
  <c r="C38" i="4"/>
  <c r="B38" i="4"/>
  <c r="B45" i="2"/>
  <c r="B47" i="2"/>
  <c r="B49" i="2"/>
  <c r="G38" i="2"/>
  <c r="F38" i="2"/>
  <c r="E38" i="2"/>
  <c r="D38" i="2"/>
  <c r="C38" i="2"/>
  <c r="B38" i="2"/>
  <c r="J21" i="2"/>
  <c r="I21" i="2"/>
  <c r="H21" i="2"/>
  <c r="G21" i="2"/>
  <c r="F21" i="2"/>
  <c r="E21" i="2"/>
  <c r="B49" i="5"/>
  <c r="G38" i="5"/>
  <c r="H28" i="5"/>
  <c r="C45" i="5" s="1"/>
  <c r="H29" i="5"/>
  <c r="C46" i="5" s="1"/>
  <c r="H30" i="5"/>
  <c r="C47" i="5" s="1"/>
  <c r="H31" i="5"/>
  <c r="C48" i="5" s="1"/>
  <c r="H32" i="5"/>
  <c r="C49" i="5" s="1"/>
  <c r="H34" i="5"/>
  <c r="C51" i="5" s="1"/>
  <c r="H37" i="5"/>
  <c r="H27" i="5"/>
  <c r="C44" i="5" s="1"/>
  <c r="F38" i="5"/>
  <c r="E38" i="5"/>
  <c r="D38" i="5"/>
  <c r="C38" i="5"/>
  <c r="B38" i="5"/>
  <c r="J21" i="5"/>
  <c r="I21" i="5"/>
  <c r="I21" i="6" s="1"/>
  <c r="H21" i="5"/>
  <c r="H21" i="6" s="1"/>
  <c r="G21" i="5"/>
  <c r="G21" i="6" s="1"/>
  <c r="F21" i="5"/>
  <c r="F21" i="6" s="1"/>
  <c r="E21" i="5"/>
  <c r="J21" i="1"/>
  <c r="I21" i="1"/>
  <c r="H21" i="1"/>
  <c r="F21" i="1"/>
  <c r="E21" i="1"/>
  <c r="H28" i="1"/>
  <c r="C45" i="1" s="1"/>
  <c r="C47" i="1"/>
  <c r="D47" i="1" s="1"/>
  <c r="C48" i="1"/>
  <c r="D48" i="1" s="1"/>
  <c r="E19" i="10" s="1"/>
  <c r="C49" i="1"/>
  <c r="D49" i="1" s="1"/>
  <c r="E20" i="10" s="1"/>
  <c r="C51" i="1"/>
  <c r="D51" i="1" s="1"/>
  <c r="C44" i="1"/>
  <c r="F38" i="1"/>
  <c r="E38" i="1"/>
  <c r="G38" i="1"/>
  <c r="D38" i="1"/>
  <c r="C38" i="1"/>
  <c r="B38" i="1"/>
  <c r="G38" i="7"/>
  <c r="F38" i="7"/>
  <c r="E38" i="7"/>
  <c r="D38" i="7"/>
  <c r="C38" i="7"/>
  <c r="B38" i="7"/>
  <c r="C54" i="2"/>
  <c r="H37" i="8"/>
  <c r="C54" i="8" s="1"/>
  <c r="D54" i="8" s="1"/>
  <c r="E21" i="8"/>
  <c r="F21" i="8"/>
  <c r="G21" i="8"/>
  <c r="H21" i="8"/>
  <c r="I21" i="8"/>
  <c r="J21" i="8"/>
  <c r="F21" i="7"/>
  <c r="G21" i="7"/>
  <c r="I21" i="7"/>
  <c r="J21" i="7"/>
  <c r="B54" i="5"/>
  <c r="D54" i="5" s="1"/>
  <c r="B44" i="2"/>
  <c r="C51" i="2"/>
  <c r="C49" i="2"/>
  <c r="C48" i="2"/>
  <c r="C47" i="2"/>
  <c r="C46" i="2"/>
  <c r="C49" i="4"/>
  <c r="C48" i="4"/>
  <c r="C46" i="4"/>
  <c r="C45" i="4"/>
  <c r="C44" i="4"/>
  <c r="C48" i="3"/>
  <c r="C47" i="3"/>
  <c r="H29" i="3"/>
  <c r="C46" i="3" s="1"/>
  <c r="H28" i="3"/>
  <c r="H27" i="3"/>
  <c r="C44" i="3" s="1"/>
  <c r="H34" i="8"/>
  <c r="C51" i="8" s="1"/>
  <c r="D51" i="8" s="1"/>
  <c r="H32" i="8"/>
  <c r="C49" i="8" s="1"/>
  <c r="H31" i="8"/>
  <c r="C48" i="8" s="1"/>
  <c r="H30" i="8"/>
  <c r="C47" i="8" s="1"/>
  <c r="H29" i="8"/>
  <c r="C46" i="8" s="1"/>
  <c r="H28" i="8"/>
  <c r="C45" i="8" s="1"/>
  <c r="H27" i="8"/>
  <c r="C44" i="8" s="1"/>
  <c r="F38" i="3"/>
  <c r="B46" i="5"/>
  <c r="B48" i="5"/>
  <c r="B51" i="5"/>
  <c r="B46" i="2"/>
  <c r="B48" i="2"/>
  <c r="B46" i="4"/>
  <c r="B47" i="4"/>
  <c r="B48" i="4"/>
  <c r="B49" i="4"/>
  <c r="B46" i="3"/>
  <c r="B46" i="8"/>
  <c r="D21" i="1"/>
  <c r="B44" i="5"/>
  <c r="D38" i="8"/>
  <c r="C38" i="8"/>
  <c r="B38" i="8"/>
  <c r="C47" i="4"/>
  <c r="B45" i="4"/>
  <c r="H27" i="2"/>
  <c r="D21" i="5"/>
  <c r="D21" i="7"/>
  <c r="D21" i="8"/>
  <c r="D21" i="4"/>
  <c r="N21" i="9"/>
  <c r="D54" i="9" s="1"/>
  <c r="N21" i="8"/>
  <c r="D21" i="2"/>
  <c r="B47" i="5"/>
  <c r="B45" i="5"/>
  <c r="D21" i="3"/>
  <c r="E21" i="7"/>
  <c r="B44" i="3"/>
  <c r="D21" i="6" l="1"/>
  <c r="D47" i="2"/>
  <c r="D49" i="2"/>
  <c r="E25" i="10" s="1"/>
  <c r="H38" i="8"/>
  <c r="F38" i="6"/>
  <c r="C38" i="6"/>
  <c r="E38" i="6"/>
  <c r="D49" i="5"/>
  <c r="E30" i="10" s="1"/>
  <c r="D46" i="8"/>
  <c r="C45" i="3"/>
  <c r="C55" i="3" s="1"/>
  <c r="H38" i="3"/>
  <c r="C45" i="2"/>
  <c r="D45" i="2" s="1"/>
  <c r="H38" i="2"/>
  <c r="H38" i="5"/>
  <c r="C44" i="6"/>
  <c r="H38" i="1"/>
  <c r="D49" i="8"/>
  <c r="E41" i="10" s="1"/>
  <c r="E43" i="10" s="1"/>
  <c r="C55" i="8"/>
  <c r="C44" i="2"/>
  <c r="D44" i="2" s="1"/>
  <c r="D44" i="5"/>
  <c r="D45" i="8"/>
  <c r="C44" i="9"/>
  <c r="D44" i="9" s="1"/>
  <c r="H38" i="9"/>
  <c r="D47" i="8"/>
  <c r="D48" i="8"/>
  <c r="D45" i="4"/>
  <c r="D49" i="4"/>
  <c r="E38" i="10" s="1"/>
  <c r="D48" i="3"/>
  <c r="E33" i="10" s="1"/>
  <c r="D48" i="4"/>
  <c r="D44" i="4"/>
  <c r="D45" i="9"/>
  <c r="D47" i="9"/>
  <c r="D49" i="9"/>
  <c r="E45" i="10" s="1"/>
  <c r="D46" i="9"/>
  <c r="D48" i="9"/>
  <c r="B55" i="9"/>
  <c r="D44" i="8"/>
  <c r="B55" i="8"/>
  <c r="D47" i="3"/>
  <c r="D49" i="3"/>
  <c r="E34" i="10" s="1"/>
  <c r="D44" i="3"/>
  <c r="D46" i="3"/>
  <c r="B55" i="3"/>
  <c r="N21" i="3"/>
  <c r="D47" i="4"/>
  <c r="C55" i="4"/>
  <c r="N21" i="4"/>
  <c r="D46" i="4"/>
  <c r="B55" i="4"/>
  <c r="D51" i="2"/>
  <c r="D48" i="2"/>
  <c r="E24" i="10" s="1"/>
  <c r="D54" i="2"/>
  <c r="M21" i="2"/>
  <c r="B55" i="2"/>
  <c r="D46" i="2"/>
  <c r="D47" i="5"/>
  <c r="D48" i="5"/>
  <c r="E29" i="10" s="1"/>
  <c r="D45" i="5"/>
  <c r="C55" i="5"/>
  <c r="D51" i="5"/>
  <c r="N21" i="5"/>
  <c r="D46" i="5"/>
  <c r="B55" i="5"/>
  <c r="C55" i="1"/>
  <c r="N21" i="1"/>
  <c r="D45" i="1"/>
  <c r="D44" i="7"/>
  <c r="D55" i="7" s="1"/>
  <c r="H38" i="7"/>
  <c r="B55" i="7"/>
  <c r="D55" i="9" l="1"/>
  <c r="E37" i="10"/>
  <c r="D55" i="4"/>
  <c r="C55" i="9"/>
  <c r="E23" i="10"/>
  <c r="B54" i="6"/>
  <c r="D54" i="6" s="1"/>
  <c r="E40" i="10"/>
  <c r="E7" i="10"/>
  <c r="E17" i="10" s="1"/>
  <c r="D55" i="8"/>
  <c r="D45" i="3"/>
  <c r="D55" i="3" s="1"/>
  <c r="E28" i="10"/>
  <c r="E32" i="10" s="1"/>
  <c r="C55" i="2"/>
  <c r="B55" i="1"/>
  <c r="C55" i="7"/>
  <c r="D55" i="2"/>
  <c r="D55" i="5"/>
  <c r="D44" i="1"/>
  <c r="E18" i="10" s="1"/>
  <c r="C55" i="6" l="1"/>
  <c r="E55" i="3"/>
  <c r="E36" i="10"/>
  <c r="D55" i="1"/>
  <c r="E55" i="6" s="1"/>
  <c r="E27" i="10" l="1"/>
  <c r="E48" i="10"/>
  <c r="E22" i="10" l="1"/>
  <c r="E49" i="10" s="1"/>
  <c r="B44" i="6"/>
  <c r="D44" i="6" l="1"/>
  <c r="D55" i="6" s="1"/>
  <c r="B55" i="6"/>
</calcChain>
</file>

<file path=xl/comments1.xml><?xml version="1.0" encoding="utf-8"?>
<comments xmlns="http://schemas.openxmlformats.org/spreadsheetml/2006/main">
  <authors>
    <author>Gergelyi Mariann</author>
    <author>Asztal1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38"/>
          </rPr>
          <t>Gergelyi Mariann:</t>
        </r>
        <r>
          <rPr>
            <sz val="9"/>
            <color indexed="81"/>
            <rFont val="Tahoma"/>
            <family val="2"/>
            <charset val="238"/>
          </rPr>
          <t xml:space="preserve">
nyári diákm
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Sajtos:
</t>
        </r>
        <r>
          <rPr>
            <sz val="9"/>
            <color indexed="81"/>
            <rFont val="Tahoma"/>
            <family val="2"/>
            <charset val="238"/>
          </rPr>
          <t xml:space="preserve">menedzser státusz támogatása is ebben (képlet!)
</t>
        </r>
      </text>
    </comment>
  </commentList>
</comments>
</file>

<file path=xl/comments2.xml><?xml version="1.0" encoding="utf-8"?>
<comments xmlns="http://schemas.openxmlformats.org/spreadsheetml/2006/main">
  <authors>
    <author>Gergelyi Mariann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38"/>
          </rPr>
          <t>Gergelyi Mariann:</t>
        </r>
        <r>
          <rPr>
            <sz val="9"/>
            <color indexed="81"/>
            <rFont val="Tahoma"/>
            <family val="2"/>
            <charset val="238"/>
          </rPr>
          <t xml:space="preserve">
nyári diákm.</t>
        </r>
      </text>
    </comment>
  </commentList>
</comments>
</file>

<file path=xl/sharedStrings.xml><?xml version="1.0" encoding="utf-8"?>
<sst xmlns="http://schemas.openxmlformats.org/spreadsheetml/2006/main" count="781" uniqueCount="97">
  <si>
    <t>Szentkirályszabadja település</t>
  </si>
  <si>
    <t>1.) Bevételek</t>
  </si>
  <si>
    <t>mutató</t>
  </si>
  <si>
    <t>fajlagos összeg</t>
  </si>
  <si>
    <t>támogatás</t>
  </si>
  <si>
    <t>Összesen:</t>
  </si>
  <si>
    <t>2.) Kiadások</t>
  </si>
  <si>
    <t>telj.</t>
  </si>
  <si>
    <t>összesen</t>
  </si>
  <si>
    <t>Kiadások összesen</t>
  </si>
  <si>
    <t>3.) Bevételek-kiadások összegzése</t>
  </si>
  <si>
    <t>Mindösszesen:</t>
  </si>
  <si>
    <t>Bevétel</t>
  </si>
  <si>
    <t>Kiadások</t>
  </si>
  <si>
    <t xml:space="preserve">Bevétel </t>
  </si>
  <si>
    <t>-kiadás</t>
  </si>
  <si>
    <t>Alsóörs település</t>
  </si>
  <si>
    <t>Litér település</t>
  </si>
  <si>
    <t>Felsőörs település</t>
  </si>
  <si>
    <t>Összesítő tábla</t>
  </si>
  <si>
    <t>Bevételek összesen</t>
  </si>
  <si>
    <t>Királyszentistván település</t>
  </si>
  <si>
    <t>bérkompenzáció</t>
  </si>
  <si>
    <t>Egyéb bevételek</t>
  </si>
  <si>
    <t>* társulási céltartalékból átcsoportosított ei</t>
  </si>
  <si>
    <t>104012 Gyermekek átmeneti ellátása</t>
  </si>
  <si>
    <t>Balatonalmádi település</t>
  </si>
  <si>
    <t>Személyi juttatások K1</t>
  </si>
  <si>
    <t>Munkaadót terhelő járulékok K2</t>
  </si>
  <si>
    <t>Dologi kiadások K3</t>
  </si>
  <si>
    <t>Elvonások és befizetések K502</t>
  </si>
  <si>
    <t>Támogatásértékű m.célú kiadás K506</t>
  </si>
  <si>
    <t>Felhalm. célú kiadások K6-7</t>
  </si>
  <si>
    <t>Működési bevételek B4</t>
  </si>
  <si>
    <t>Papkeszi település</t>
  </si>
  <si>
    <t>egyéb támogatás államházt.belülről (önk-tól)</t>
  </si>
  <si>
    <t>Balatonfűzfő település</t>
  </si>
  <si>
    <t>Visszautalás</t>
  </si>
  <si>
    <t>Arány</t>
  </si>
  <si>
    <t>Település</t>
  </si>
  <si>
    <t>Kormányzati funkció</t>
  </si>
  <si>
    <t>Balatonalmádi</t>
  </si>
  <si>
    <t>idősek nappali ellátása</t>
  </si>
  <si>
    <t>szoc.étkezt.</t>
  </si>
  <si>
    <t>gyermekek átmeneti ellátása</t>
  </si>
  <si>
    <t>Közcélú foglalkoztatás</t>
  </si>
  <si>
    <t>Szentkirály-
szabadja</t>
  </si>
  <si>
    <t>Balatonfüzfő</t>
  </si>
  <si>
    <t>Litér</t>
  </si>
  <si>
    <t>Felsőörs</t>
  </si>
  <si>
    <t>Királyszentistván</t>
  </si>
  <si>
    <t>Papkeszi</t>
  </si>
  <si>
    <t>Alsóörs</t>
  </si>
  <si>
    <t>Önk.hozzáj.(kiadás-bevétel különbözete)</t>
  </si>
  <si>
    <t>041233 Közcélú foglalkoztatás</t>
  </si>
  <si>
    <t>Szociális és gyermekjóléti feladatok támogatása (ktg.vetési tv.2.sz.mell.) tartalmazza a "kiegészítő támogatást" is</t>
  </si>
  <si>
    <t>COFOG</t>
  </si>
  <si>
    <t>Kiadási előirányzat emelés (vezetői juttatás) céltartalék terhére</t>
  </si>
  <si>
    <t>Adatok Ft-ban</t>
  </si>
  <si>
    <t>104042 Család- és gyermekjóléti szolg. Almádi</t>
  </si>
  <si>
    <t>104042 Család- és gyermekjóléti szolg. Felsőörs</t>
  </si>
  <si>
    <t>104043 Család- és gyermekjóléti központ</t>
  </si>
  <si>
    <t>104042 Család- és gyermekjóléti szolg.</t>
  </si>
  <si>
    <t>104042 Család- és gyermekjóléti szolg. Fűzfő</t>
  </si>
  <si>
    <t>104042 Család- és gyermekjóléti szolg. Papkeszi</t>
  </si>
  <si>
    <t>104042 Család- és gyermekjóléti szolg. Alsóörs</t>
  </si>
  <si>
    <t>104042 Család- és gyermekjóléti szolg. Lovas</t>
  </si>
  <si>
    <t xml:space="preserve">104042 Család- és gyermekjóléti szolg. </t>
  </si>
  <si>
    <t>MINDÖSSZESEN:</t>
  </si>
  <si>
    <t>107052 Házi segítségnyújtás,személyi gondozás</t>
  </si>
  <si>
    <t>107052 Házi segítségnyújtás,szociális segítés</t>
  </si>
  <si>
    <t>Nyári napközis ellátás/közcélú foglalkoztatás/közfogl.cafeteria jutt/nyári diákmunka</t>
  </si>
  <si>
    <t>102031 Idősek nappali ellátása</t>
  </si>
  <si>
    <t>Szociális összevont ágazati pótlék</t>
  </si>
  <si>
    <t>házi s.nyújtás,szociális segítés</t>
  </si>
  <si>
    <t>házi s.nyújtás,személyi gondozás</t>
  </si>
  <si>
    <t>018030 Támogatási célú finanszírozási műveletek</t>
  </si>
  <si>
    <t>018030</t>
  </si>
  <si>
    <t>104042 Család- és gyermekjóléti szolg. B.almádi</t>
  </si>
  <si>
    <t>Támogatási célú finanszírozási műv.</t>
  </si>
  <si>
    <t>107051 Szociális étkeztetés szociális konyhán</t>
  </si>
  <si>
    <t>1,2</t>
  </si>
  <si>
    <t>család- és gyermekjóléti szolg.</t>
  </si>
  <si>
    <t>család- és gyermekjóléti központ</t>
  </si>
  <si>
    <t>4,4</t>
  </si>
  <si>
    <t>477</t>
  </si>
  <si>
    <t>074040 Fertőző megbetegedések megelőzése, járványügyi ellátás</t>
  </si>
  <si>
    <t>074040</t>
  </si>
  <si>
    <t>Fertőző megbetegedések megelőzése, járványügyi ellátás</t>
  </si>
  <si>
    <t>2021. évi bevételek-kiadások elszámolása a Balartonalmádi Szociális Társulás Társulási megállapodásának</t>
  </si>
  <si>
    <t>2020. évről áthúzódó, illetve 2021. évi bérkompenzáció</t>
  </si>
  <si>
    <t>Szociális központ pénzügyi támogatása</t>
  </si>
  <si>
    <t xml:space="preserve">Óvodai és iskolai szociális segítéshez kapcsolódó támogatás (a költségvetési törv. 2.sz.melléklete alapján) </t>
  </si>
  <si>
    <t>1880</t>
  </si>
  <si>
    <t xml:space="preserve"> " A pénzügyi elszámolás rendje" megnevezésű melléklet alapján 2021.01.01 - 2021.12.31.</t>
  </si>
  <si>
    <t>2% hozzájár:</t>
  </si>
  <si>
    <t>Települési tám. visszautalása
 (2021. évi elszám. alapján)
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</si>
</sst>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6" formatCode="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9" xfId="0" applyFont="1" applyFill="1" applyBorder="1"/>
    <xf numFmtId="3" fontId="3" fillId="0" borderId="0" xfId="0" applyNumberFormat="1" applyFont="1"/>
    <xf numFmtId="3" fontId="3" fillId="0" borderId="11" xfId="0" applyNumberFormat="1" applyFont="1" applyBorder="1"/>
    <xf numFmtId="0" fontId="3" fillId="2" borderId="10" xfId="0" applyFont="1" applyFill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14" xfId="0" applyFont="1" applyBorder="1"/>
    <xf numFmtId="0" fontId="3" fillId="0" borderId="13" xfId="0" applyFont="1" applyBorder="1"/>
    <xf numFmtId="3" fontId="3" fillId="0" borderId="16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3" fillId="2" borderId="2" xfId="0" applyNumberFormat="1" applyFont="1" applyFill="1" applyBorder="1"/>
    <xf numFmtId="3" fontId="3" fillId="0" borderId="5" xfId="0" applyNumberFormat="1" applyFont="1" applyBorder="1" applyAlignment="1"/>
    <xf numFmtId="0" fontId="0" fillId="0" borderId="16" xfId="0" applyBorder="1" applyAlignment="1">
      <alignment horizontal="center" vertical="center" wrapText="1"/>
    </xf>
    <xf numFmtId="0" fontId="3" fillId="0" borderId="0" xfId="0" applyFont="1" applyFill="1" applyBorder="1"/>
    <xf numFmtId="3" fontId="3" fillId="0" borderId="11" xfId="0" applyNumberFormat="1" applyFont="1" applyFill="1" applyBorder="1"/>
    <xf numFmtId="3" fontId="3" fillId="0" borderId="5" xfId="0" applyNumberFormat="1" applyFont="1" applyFill="1" applyBorder="1"/>
    <xf numFmtId="3" fontId="3" fillId="0" borderId="7" xfId="0" applyNumberFormat="1" applyFont="1" applyFill="1" applyBorder="1"/>
    <xf numFmtId="3" fontId="3" fillId="0" borderId="16" xfId="0" applyNumberFormat="1" applyFont="1" applyFill="1" applyBorder="1"/>
    <xf numFmtId="3" fontId="3" fillId="0" borderId="18" xfId="0" applyNumberFormat="1" applyFont="1" applyFill="1" applyBorder="1"/>
    <xf numFmtId="3" fontId="3" fillId="0" borderId="19" xfId="0" applyNumberFormat="1" applyFont="1" applyFill="1" applyBorder="1"/>
    <xf numFmtId="3" fontId="3" fillId="0" borderId="11" xfId="0" applyNumberFormat="1" applyFont="1" applyBorder="1" applyAlignment="1"/>
    <xf numFmtId="3" fontId="7" fillId="0" borderId="0" xfId="0" applyNumberFormat="1" applyFont="1" applyBorder="1"/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right" wrapText="1"/>
    </xf>
    <xf numFmtId="3" fontId="3" fillId="0" borderId="7" xfId="0" applyNumberFormat="1" applyFont="1" applyFill="1" applyBorder="1" applyAlignment="1">
      <alignment horizontal="right"/>
    </xf>
    <xf numFmtId="3" fontId="3" fillId="0" borderId="14" xfId="0" applyNumberFormat="1" applyFont="1" applyFill="1" applyBorder="1"/>
    <xf numFmtId="0" fontId="7" fillId="0" borderId="0" xfId="0" applyFont="1" applyBorder="1" applyAlignment="1">
      <alignment horizontal="center"/>
    </xf>
    <xf numFmtId="3" fontId="7" fillId="0" borderId="0" xfId="0" applyNumberFormat="1" applyFont="1" applyFill="1" applyBorder="1"/>
    <xf numFmtId="3" fontId="7" fillId="0" borderId="0" xfId="0" applyNumberFormat="1" applyFont="1" applyBorder="1" applyAlignment="1">
      <alignment horizontal="center"/>
    </xf>
    <xf numFmtId="0" fontId="8" fillId="0" borderId="0" xfId="0" applyFont="1" applyBorder="1"/>
    <xf numFmtId="3" fontId="9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/>
    <xf numFmtId="3" fontId="8" fillId="0" borderId="0" xfId="0" applyNumberFormat="1" applyFont="1" applyFill="1" applyBorder="1"/>
    <xf numFmtId="3" fontId="3" fillId="0" borderId="20" xfId="0" applyNumberFormat="1" applyFont="1" applyFill="1" applyBorder="1"/>
    <xf numFmtId="3" fontId="0" fillId="0" borderId="11" xfId="0" applyNumberFormat="1" applyFill="1" applyBorder="1"/>
    <xf numFmtId="3" fontId="0" fillId="0" borderId="7" xfId="0" applyNumberFormat="1" applyFill="1" applyBorder="1"/>
    <xf numFmtId="0" fontId="6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3" fillId="0" borderId="25" xfId="0" applyNumberFormat="1" applyFont="1" applyFill="1" applyBorder="1"/>
    <xf numFmtId="0" fontId="3" fillId="0" borderId="14" xfId="0" applyFont="1" applyFill="1" applyBorder="1" applyAlignment="1">
      <alignment horizontal="right" wrapText="1"/>
    </xf>
    <xf numFmtId="3" fontId="3" fillId="0" borderId="24" xfId="0" applyNumberFormat="1" applyFont="1" applyFill="1" applyBorder="1"/>
    <xf numFmtId="3" fontId="3" fillId="0" borderId="12" xfId="0" applyNumberFormat="1" applyFont="1" applyFill="1" applyBorder="1"/>
    <xf numFmtId="3" fontId="3" fillId="0" borderId="7" xfId="0" applyNumberFormat="1" applyFont="1" applyFill="1" applyBorder="1" applyAlignment="1">
      <alignment horizontal="right" wrapText="1"/>
    </xf>
    <xf numFmtId="3" fontId="3" fillId="0" borderId="17" xfId="0" applyNumberFormat="1" applyFont="1" applyFill="1" applyBorder="1"/>
    <xf numFmtId="0" fontId="3" fillId="0" borderId="18" xfId="0" applyFont="1" applyFill="1" applyBorder="1" applyAlignment="1">
      <alignment horizontal="right" wrapText="1"/>
    </xf>
    <xf numFmtId="0" fontId="3" fillId="0" borderId="18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wrapText="1"/>
    </xf>
    <xf numFmtId="3" fontId="3" fillId="0" borderId="29" xfId="0" applyNumberFormat="1" applyFont="1" applyFill="1" applyBorder="1"/>
    <xf numFmtId="3" fontId="3" fillId="0" borderId="13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0" fontId="3" fillId="0" borderId="22" xfId="0" applyFont="1" applyBorder="1" applyAlignment="1">
      <alignment horizontal="center" vertical="center" wrapText="1"/>
    </xf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3" fontId="3" fillId="0" borderId="30" xfId="0" applyNumberFormat="1" applyFont="1" applyFill="1" applyBorder="1"/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/>
    <xf numFmtId="3" fontId="3" fillId="0" borderId="7" xfId="0" applyNumberFormat="1" applyFont="1" applyBorder="1" applyAlignment="1"/>
    <xf numFmtId="3" fontId="3" fillId="2" borderId="10" xfId="0" applyNumberFormat="1" applyFont="1" applyFill="1" applyBorder="1"/>
    <xf numFmtId="0" fontId="3" fillId="2" borderId="2" xfId="0" applyFont="1" applyFill="1" applyBorder="1"/>
    <xf numFmtId="3" fontId="3" fillId="0" borderId="16" xfId="0" applyNumberFormat="1" applyFont="1" applyBorder="1" applyAlignment="1"/>
    <xf numFmtId="3" fontId="3" fillId="0" borderId="32" xfId="0" applyNumberFormat="1" applyFont="1" applyFill="1" applyBorder="1"/>
    <xf numFmtId="3" fontId="3" fillId="0" borderId="2" xfId="0" applyNumberFormat="1" applyFont="1" applyFill="1" applyBorder="1"/>
    <xf numFmtId="3" fontId="3" fillId="0" borderId="33" xfId="0" applyNumberFormat="1" applyFont="1" applyFill="1" applyBorder="1"/>
    <xf numFmtId="3" fontId="3" fillId="0" borderId="21" xfId="0" applyNumberFormat="1" applyFont="1" applyFill="1" applyBorder="1"/>
    <xf numFmtId="3" fontId="3" fillId="2" borderId="34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4" fontId="3" fillId="0" borderId="0" xfId="0" applyNumberFormat="1" applyFont="1" applyFill="1" applyAlignment="1"/>
    <xf numFmtId="0" fontId="3" fillId="0" borderId="0" xfId="0" applyFont="1" applyAlignment="1">
      <alignment horizontal="center" vertical="center"/>
    </xf>
    <xf numFmtId="3" fontId="3" fillId="4" borderId="7" xfId="0" applyNumberFormat="1" applyFont="1" applyFill="1" applyBorder="1"/>
    <xf numFmtId="3" fontId="3" fillId="4" borderId="16" xfId="0" applyNumberFormat="1" applyFont="1" applyFill="1" applyBorder="1"/>
    <xf numFmtId="0" fontId="3" fillId="0" borderId="22" xfId="0" applyFont="1" applyBorder="1" applyAlignment="1">
      <alignment horizontal="center" vertical="center"/>
    </xf>
    <xf numFmtId="0" fontId="3" fillId="0" borderId="31" xfId="0" quotePrefix="1" applyFont="1" applyBorder="1" applyAlignment="1">
      <alignment horizontal="center" vertical="center"/>
    </xf>
    <xf numFmtId="3" fontId="3" fillId="0" borderId="36" xfId="0" applyNumberFormat="1" applyFont="1" applyBorder="1"/>
    <xf numFmtId="3" fontId="3" fillId="0" borderId="20" xfId="0" applyNumberFormat="1" applyFont="1" applyBorder="1"/>
    <xf numFmtId="3" fontId="3" fillId="0" borderId="19" xfId="0" applyNumberFormat="1" applyFont="1" applyBorder="1"/>
    <xf numFmtId="3" fontId="3" fillId="4" borderId="5" xfId="0" applyNumberFormat="1" applyFont="1" applyFill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2" xfId="0" applyNumberFormat="1" applyFont="1" applyBorder="1"/>
    <xf numFmtId="0" fontId="4" fillId="0" borderId="10" xfId="1" applyFont="1" applyBorder="1"/>
    <xf numFmtId="0" fontId="4" fillId="0" borderId="22" xfId="1" applyFont="1" applyBorder="1"/>
    <xf numFmtId="0" fontId="4" fillId="0" borderId="35" xfId="1" applyFont="1" applyBorder="1"/>
    <xf numFmtId="0" fontId="5" fillId="0" borderId="3" xfId="1" applyFont="1" applyBorder="1" applyAlignment="1">
      <alignment vertical="center"/>
    </xf>
    <xf numFmtId="0" fontId="5" fillId="0" borderId="22" xfId="1" applyFont="1" applyBorder="1" applyAlignment="1"/>
    <xf numFmtId="0" fontId="5" fillId="0" borderId="8" xfId="1" applyFont="1" applyBorder="1" applyAlignment="1">
      <alignment vertical="center"/>
    </xf>
    <xf numFmtId="0" fontId="5" fillId="0" borderId="29" xfId="1" applyFont="1" applyBorder="1" applyAlignment="1"/>
    <xf numFmtId="0" fontId="5" fillId="0" borderId="0" xfId="1" applyFont="1" applyBorder="1" applyAlignment="1"/>
    <xf numFmtId="0" fontId="13" fillId="2" borderId="10" xfId="1" applyFont="1" applyFill="1" applyBorder="1"/>
    <xf numFmtId="0" fontId="5" fillId="0" borderId="4" xfId="1" applyFont="1" applyBorder="1" applyAlignment="1"/>
    <xf numFmtId="10" fontId="3" fillId="0" borderId="0" xfId="2" applyNumberFormat="1" applyFont="1"/>
    <xf numFmtId="1" fontId="3" fillId="0" borderId="0" xfId="0" applyNumberFormat="1" applyFont="1"/>
    <xf numFmtId="0" fontId="3" fillId="0" borderId="0" xfId="0" applyFont="1" applyBorder="1" applyAlignment="1">
      <alignment wrapText="1"/>
    </xf>
    <xf numFmtId="0" fontId="0" fillId="0" borderId="0" xfId="0" applyAlignment="1"/>
    <xf numFmtId="3" fontId="0" fillId="4" borderId="2" xfId="0" applyNumberFormat="1" applyFill="1" applyBorder="1"/>
    <xf numFmtId="0" fontId="4" fillId="0" borderId="38" xfId="1" applyFont="1" applyFill="1" applyBorder="1" applyAlignment="1">
      <alignment horizontal="center"/>
    </xf>
    <xf numFmtId="0" fontId="4" fillId="0" borderId="41" xfId="1" applyFont="1" applyFill="1" applyBorder="1" applyAlignment="1">
      <alignment horizontal="center"/>
    </xf>
    <xf numFmtId="0" fontId="16" fillId="0" borderId="0" xfId="0" applyFont="1"/>
    <xf numFmtId="0" fontId="3" fillId="0" borderId="24" xfId="0" applyFont="1" applyBorder="1" applyAlignment="1">
      <alignment horizontal="center" vertical="center"/>
    </xf>
    <xf numFmtId="10" fontId="3" fillId="0" borderId="0" xfId="0" applyNumberFormat="1" applyFont="1"/>
    <xf numFmtId="3" fontId="3" fillId="2" borderId="9" xfId="0" applyNumberFormat="1" applyFont="1" applyFill="1" applyBorder="1"/>
    <xf numFmtId="3" fontId="3" fillId="0" borderId="2" xfId="0" applyNumberFormat="1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right" wrapText="1"/>
    </xf>
    <xf numFmtId="3" fontId="3" fillId="0" borderId="49" xfId="0" applyNumberFormat="1" applyFont="1" applyFill="1" applyBorder="1"/>
    <xf numFmtId="3" fontId="3" fillId="0" borderId="33" xfId="0" applyNumberFormat="1" applyFont="1" applyBorder="1"/>
    <xf numFmtId="3" fontId="3" fillId="0" borderId="35" xfId="0" applyNumberFormat="1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3" fillId="0" borderId="37" xfId="0" applyNumberFormat="1" applyFont="1" applyFill="1" applyBorder="1"/>
    <xf numFmtId="3" fontId="3" fillId="0" borderId="11" xfId="0" applyNumberFormat="1" applyFont="1" applyFill="1" applyBorder="1" applyAlignment="1">
      <alignment horizontal="right" wrapText="1"/>
    </xf>
    <xf numFmtId="0" fontId="3" fillId="0" borderId="7" xfId="0" applyFont="1" applyBorder="1"/>
    <xf numFmtId="0" fontId="4" fillId="0" borderId="0" xfId="0" applyFont="1" applyAlignment="1"/>
    <xf numFmtId="0" fontId="10" fillId="0" borderId="0" xfId="0" applyFont="1" applyAlignment="1"/>
    <xf numFmtId="0" fontId="5" fillId="0" borderId="0" xfId="0" applyFont="1" applyAlignment="1"/>
    <xf numFmtId="0" fontId="19" fillId="0" borderId="0" xfId="0" applyFont="1"/>
    <xf numFmtId="0" fontId="0" fillId="0" borderId="18" xfId="0" applyBorder="1" applyAlignment="1">
      <alignment horizontal="center" vertical="center" wrapText="1"/>
    </xf>
    <xf numFmtId="0" fontId="4" fillId="4" borderId="0" xfId="1" applyFont="1" applyFill="1" applyBorder="1"/>
    <xf numFmtId="0" fontId="14" fillId="2" borderId="9" xfId="1" applyFont="1" applyFill="1" applyBorder="1" applyAlignment="1"/>
    <xf numFmtId="0" fontId="14" fillId="2" borderId="15" xfId="1" applyFont="1" applyFill="1" applyBorder="1" applyAlignment="1"/>
    <xf numFmtId="3" fontId="0" fillId="0" borderId="17" xfId="0" applyNumberFormat="1" applyBorder="1"/>
    <xf numFmtId="3" fontId="0" fillId="0" borderId="32" xfId="0" applyNumberFormat="1" applyBorder="1"/>
    <xf numFmtId="0" fontId="4" fillId="4" borderId="22" xfId="1" applyFont="1" applyFill="1" applyBorder="1"/>
    <xf numFmtId="0" fontId="4" fillId="4" borderId="4" xfId="1" applyFont="1" applyFill="1" applyBorder="1"/>
    <xf numFmtId="0" fontId="5" fillId="4" borderId="31" xfId="1" applyFont="1" applyFill="1" applyBorder="1"/>
    <xf numFmtId="0" fontId="5" fillId="4" borderId="21" xfId="1" applyFont="1" applyFill="1" applyBorder="1"/>
    <xf numFmtId="0" fontId="4" fillId="0" borderId="40" xfId="1" applyFont="1" applyFill="1" applyBorder="1"/>
    <xf numFmtId="0" fontId="4" fillId="0" borderId="43" xfId="1" applyFont="1" applyFill="1" applyBorder="1"/>
    <xf numFmtId="3" fontId="12" fillId="0" borderId="17" xfId="0" applyNumberFormat="1" applyFont="1" applyBorder="1"/>
    <xf numFmtId="3" fontId="12" fillId="0" borderId="32" xfId="0" applyNumberFormat="1" applyFont="1" applyBorder="1"/>
    <xf numFmtId="0" fontId="4" fillId="4" borderId="29" xfId="1" applyFont="1" applyFill="1" applyBorder="1"/>
    <xf numFmtId="0" fontId="4" fillId="4" borderId="25" xfId="1" applyFont="1" applyFill="1" applyBorder="1"/>
    <xf numFmtId="0" fontId="3" fillId="0" borderId="29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6" borderId="10" xfId="0" applyFont="1" applyFill="1" applyBorder="1"/>
    <xf numFmtId="0" fontId="1" fillId="0" borderId="0" xfId="0" applyFont="1" applyAlignment="1">
      <alignment horizontal="center"/>
    </xf>
    <xf numFmtId="3" fontId="3" fillId="0" borderId="31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0" fontId="3" fillId="0" borderId="4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3" fontId="3" fillId="3" borderId="5" xfId="0" applyNumberFormat="1" applyFont="1" applyFill="1" applyBorder="1" applyAlignment="1"/>
    <xf numFmtId="3" fontId="3" fillId="0" borderId="14" xfId="0" applyNumberFormat="1" applyFont="1" applyFill="1" applyBorder="1" applyAlignment="1">
      <alignment horizontal="right" wrapText="1"/>
    </xf>
    <xf numFmtId="3" fontId="3" fillId="0" borderId="23" xfId="0" applyNumberFormat="1" applyFont="1" applyFill="1" applyBorder="1"/>
    <xf numFmtId="3" fontId="3" fillId="0" borderId="7" xfId="3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29" xfId="0" applyFont="1" applyFill="1" applyBorder="1" applyAlignment="1">
      <alignment wrapText="1"/>
    </xf>
    <xf numFmtId="0" fontId="3" fillId="0" borderId="2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3" fontId="3" fillId="4" borderId="17" xfId="0" applyNumberFormat="1" applyFont="1" applyFill="1" applyBorder="1"/>
    <xf numFmtId="3" fontId="3" fillId="4" borderId="32" xfId="0" applyNumberFormat="1" applyFont="1" applyFill="1" applyBorder="1"/>
    <xf numFmtId="3" fontId="3" fillId="4" borderId="1" xfId="0" applyNumberFormat="1" applyFont="1" applyFill="1" applyBorder="1"/>
    <xf numFmtId="0" fontId="3" fillId="0" borderId="23" xfId="0" applyFont="1" applyBorder="1"/>
    <xf numFmtId="3" fontId="3" fillId="0" borderId="18" xfId="0" applyNumberFormat="1" applyFont="1" applyBorder="1"/>
    <xf numFmtId="3" fontId="3" fillId="0" borderId="18" xfId="0" applyNumberFormat="1" applyFont="1" applyBorder="1" applyAlignment="1"/>
    <xf numFmtId="3" fontId="3" fillId="4" borderId="18" xfId="0" applyNumberFormat="1" applyFont="1" applyFill="1" applyBorder="1"/>
    <xf numFmtId="3" fontId="3" fillId="0" borderId="42" xfId="0" applyNumberFormat="1" applyFont="1" applyFill="1" applyBorder="1"/>
    <xf numFmtId="3" fontId="3" fillId="0" borderId="13" xfId="0" applyNumberFormat="1" applyFont="1" applyFill="1" applyBorder="1"/>
    <xf numFmtId="3" fontId="3" fillId="0" borderId="31" xfId="0" applyNumberFormat="1" applyFont="1" applyBorder="1"/>
    <xf numFmtId="3" fontId="3" fillId="0" borderId="42" xfId="0" applyNumberFormat="1" applyFont="1" applyFill="1" applyBorder="1" applyAlignment="1">
      <alignment horizontal="right" vertical="center"/>
    </xf>
    <xf numFmtId="3" fontId="3" fillId="0" borderId="38" xfId="0" applyNumberFormat="1" applyFont="1" applyFill="1" applyBorder="1" applyAlignment="1">
      <alignment horizontal="right" vertical="center"/>
    </xf>
    <xf numFmtId="3" fontId="3" fillId="0" borderId="39" xfId="0" applyNumberFormat="1" applyFont="1" applyFill="1" applyBorder="1" applyAlignment="1">
      <alignment horizontal="right" vertical="center"/>
    </xf>
    <xf numFmtId="3" fontId="3" fillId="0" borderId="41" xfId="0" applyNumberFormat="1" applyFont="1" applyFill="1" applyBorder="1" applyAlignment="1">
      <alignment horizontal="right" vertical="center"/>
    </xf>
    <xf numFmtId="3" fontId="3" fillId="0" borderId="43" xfId="0" applyNumberFormat="1" applyFont="1" applyFill="1" applyBorder="1" applyAlignment="1">
      <alignment horizontal="right" vertical="center"/>
    </xf>
    <xf numFmtId="3" fontId="3" fillId="0" borderId="41" xfId="0" applyNumberFormat="1" applyFont="1" applyFill="1" applyBorder="1" applyAlignment="1">
      <alignment horizontal="right"/>
    </xf>
    <xf numFmtId="3" fontId="3" fillId="0" borderId="43" xfId="0" applyNumberFormat="1" applyFont="1" applyFill="1" applyBorder="1"/>
    <xf numFmtId="3" fontId="3" fillId="0" borderId="41" xfId="0" applyNumberFormat="1" applyFont="1" applyFill="1" applyBorder="1"/>
    <xf numFmtId="3" fontId="3" fillId="0" borderId="44" xfId="0" applyNumberFormat="1" applyFont="1" applyFill="1" applyBorder="1"/>
    <xf numFmtId="3" fontId="3" fillId="0" borderId="51" xfId="0" applyNumberFormat="1" applyFont="1" applyFill="1" applyBorder="1"/>
    <xf numFmtId="3" fontId="3" fillId="0" borderId="45" xfId="0" applyNumberFormat="1" applyFont="1" applyFill="1" applyBorder="1"/>
    <xf numFmtId="49" fontId="3" fillId="0" borderId="4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right"/>
    </xf>
    <xf numFmtId="164" fontId="3" fillId="0" borderId="42" xfId="0" applyNumberFormat="1" applyFont="1" applyFill="1" applyBorder="1"/>
    <xf numFmtId="49" fontId="3" fillId="0" borderId="39" xfId="0" applyNumberFormat="1" applyFont="1" applyFill="1" applyBorder="1" applyAlignment="1">
      <alignment horizontal="right"/>
    </xf>
    <xf numFmtId="3" fontId="3" fillId="0" borderId="40" xfId="0" applyNumberFormat="1" applyFont="1" applyFill="1" applyBorder="1"/>
    <xf numFmtId="3" fontId="3" fillId="0" borderId="44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wrapText="1"/>
    </xf>
    <xf numFmtId="0" fontId="4" fillId="0" borderId="47" xfId="1" applyFont="1" applyFill="1" applyBorder="1"/>
    <xf numFmtId="3" fontId="3" fillId="0" borderId="19" xfId="0" applyNumberFormat="1" applyFont="1" applyFill="1" applyBorder="1" applyAlignment="1">
      <alignment horizontal="right"/>
    </xf>
    <xf numFmtId="3" fontId="3" fillId="0" borderId="19" xfId="0" applyNumberFormat="1" applyFont="1" applyFill="1" applyBorder="1" applyAlignment="1">
      <alignment horizontal="right" wrapText="1"/>
    </xf>
    <xf numFmtId="0" fontId="3" fillId="0" borderId="22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3" fontId="17" fillId="0" borderId="42" xfId="0" applyNumberFormat="1" applyFont="1" applyFill="1" applyBorder="1" applyAlignment="1">
      <alignment horizontal="right" vertical="center"/>
    </xf>
    <xf numFmtId="3" fontId="17" fillId="0" borderId="42" xfId="0" applyNumberFormat="1" applyFont="1" applyFill="1" applyBorder="1"/>
    <xf numFmtId="3" fontId="3" fillId="0" borderId="32" xfId="0" applyNumberFormat="1" applyFont="1" applyFill="1" applyBorder="1" applyAlignment="1">
      <alignment horizontal="right" wrapText="1"/>
    </xf>
    <xf numFmtId="3" fontId="17" fillId="0" borderId="38" xfId="0" applyNumberFormat="1" applyFont="1" applyFill="1" applyBorder="1" applyAlignment="1">
      <alignment horizontal="right"/>
    </xf>
    <xf numFmtId="3" fontId="17" fillId="0" borderId="39" xfId="0" applyNumberFormat="1" applyFont="1" applyFill="1" applyBorder="1" applyAlignment="1">
      <alignment horizontal="right"/>
    </xf>
    <xf numFmtId="3" fontId="17" fillId="0" borderId="41" xfId="0" applyNumberFormat="1" applyFont="1" applyFill="1" applyBorder="1" applyAlignment="1">
      <alignment horizontal="right"/>
    </xf>
    <xf numFmtId="3" fontId="17" fillId="0" borderId="42" xfId="0" applyNumberFormat="1" applyFont="1" applyFill="1" applyBorder="1" applyAlignment="1">
      <alignment horizontal="right"/>
    </xf>
    <xf numFmtId="3" fontId="17" fillId="0" borderId="43" xfId="0" applyNumberFormat="1" applyFont="1" applyFill="1" applyBorder="1"/>
    <xf numFmtId="3" fontId="17" fillId="0" borderId="41" xfId="0" applyNumberFormat="1" applyFont="1" applyFill="1" applyBorder="1" applyAlignment="1">
      <alignment horizontal="right" vertical="center"/>
    </xf>
    <xf numFmtId="3" fontId="3" fillId="0" borderId="37" xfId="0" applyNumberFormat="1" applyFont="1" applyFill="1" applyBorder="1" applyAlignment="1">
      <alignment horizontal="right" wrapText="1"/>
    </xf>
    <xf numFmtId="3" fontId="1" fillId="0" borderId="7" xfId="4" applyNumberFormat="1" applyFont="1" applyFill="1" applyBorder="1" applyAlignment="1">
      <alignment horizontal="right" vertical="center"/>
    </xf>
    <xf numFmtId="0" fontId="3" fillId="0" borderId="0" xfId="0" applyFont="1" applyFill="1"/>
    <xf numFmtId="3" fontId="23" fillId="0" borderId="42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/>
    </xf>
    <xf numFmtId="3" fontId="3" fillId="0" borderId="23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3" fontId="1" fillId="0" borderId="7" xfId="4" applyNumberFormat="1" applyFont="1" applyFill="1" applyBorder="1" applyAlignment="1">
      <alignment vertical="center"/>
    </xf>
    <xf numFmtId="0" fontId="3" fillId="0" borderId="7" xfId="0" applyFont="1" applyFill="1" applyBorder="1"/>
    <xf numFmtId="3" fontId="1" fillId="0" borderId="7" xfId="0" applyNumberFormat="1" applyFont="1" applyFill="1" applyBorder="1"/>
    <xf numFmtId="3" fontId="3" fillId="0" borderId="31" xfId="0" applyNumberFormat="1" applyFont="1" applyFill="1" applyBorder="1"/>
    <xf numFmtId="3" fontId="1" fillId="0" borderId="14" xfId="4" applyNumberFormat="1" applyFont="1" applyFill="1" applyBorder="1" applyAlignment="1">
      <alignment horizontal="right" vertical="center"/>
    </xf>
    <xf numFmtId="0" fontId="4" fillId="0" borderId="46" xfId="1" applyFont="1" applyFill="1" applyBorder="1"/>
    <xf numFmtId="3" fontId="0" fillId="0" borderId="11" xfId="0" applyNumberFormat="1" applyBorder="1"/>
    <xf numFmtId="3" fontId="0" fillId="0" borderId="7" xfId="0" applyNumberFormat="1" applyBorder="1"/>
    <xf numFmtId="3" fontId="0" fillId="0" borderId="16" xfId="0" applyNumberFormat="1" applyBorder="1"/>
    <xf numFmtId="3" fontId="0" fillId="0" borderId="16" xfId="0" applyNumberFormat="1" applyFill="1" applyBorder="1"/>
    <xf numFmtId="3" fontId="3" fillId="0" borderId="47" xfId="0" applyNumberFormat="1" applyFont="1" applyFill="1" applyBorder="1"/>
    <xf numFmtId="3" fontId="3" fillId="0" borderId="50" xfId="0" applyNumberFormat="1" applyFont="1" applyFill="1" applyBorder="1"/>
    <xf numFmtId="3" fontId="4" fillId="0" borderId="7" xfId="4" applyNumberFormat="1" applyFont="1" applyFill="1" applyBorder="1" applyAlignment="1">
      <alignment horizontal="right"/>
    </xf>
    <xf numFmtId="3" fontId="23" fillId="0" borderId="19" xfId="0" applyNumberFormat="1" applyFont="1" applyFill="1" applyBorder="1" applyAlignment="1">
      <alignment horizontal="right"/>
    </xf>
    <xf numFmtId="3" fontId="17" fillId="0" borderId="19" xfId="0" applyNumberFormat="1" applyFont="1" applyFill="1" applyBorder="1" applyAlignment="1">
      <alignment horizontal="right"/>
    </xf>
    <xf numFmtId="3" fontId="3" fillId="0" borderId="36" xfId="0" applyNumberFormat="1" applyFont="1" applyFill="1" applyBorder="1"/>
    <xf numFmtId="0" fontId="3" fillId="0" borderId="14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3" fontId="3" fillId="0" borderId="6" xfId="0" applyNumberFormat="1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9" fontId="3" fillId="0" borderId="0" xfId="0" applyNumberFormat="1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3" fontId="23" fillId="0" borderId="38" xfId="0" applyNumberFormat="1" applyFont="1" applyFill="1" applyBorder="1" applyAlignment="1">
      <alignment horizontal="right" vertical="center"/>
    </xf>
    <xf numFmtId="3" fontId="3" fillId="0" borderId="38" xfId="0" applyNumberFormat="1" applyFont="1" applyFill="1" applyBorder="1"/>
    <xf numFmtId="3" fontId="3" fillId="0" borderId="41" xfId="0" applyNumberFormat="1" applyFont="1" applyFill="1" applyBorder="1" applyAlignment="1">
      <alignment horizontal="right" wrapText="1"/>
    </xf>
    <xf numFmtId="0" fontId="3" fillId="0" borderId="41" xfId="0" applyFont="1" applyFill="1" applyBorder="1" applyAlignment="1">
      <alignment horizontal="right" wrapText="1"/>
    </xf>
    <xf numFmtId="3" fontId="3" fillId="0" borderId="15" xfId="0" applyNumberFormat="1" applyFont="1" applyFill="1" applyBorder="1"/>
    <xf numFmtId="0" fontId="3" fillId="0" borderId="24" xfId="0" applyFont="1" applyBorder="1" applyAlignment="1">
      <alignment horizontal="center" vertical="center"/>
    </xf>
    <xf numFmtId="0" fontId="4" fillId="0" borderId="44" xfId="1" applyFont="1" applyFill="1" applyBorder="1" applyAlignment="1">
      <alignment horizontal="center"/>
    </xf>
    <xf numFmtId="0" fontId="4" fillId="0" borderId="45" xfId="1" applyFont="1" applyFill="1" applyBorder="1"/>
    <xf numFmtId="3" fontId="12" fillId="0" borderId="1" xfId="0" applyNumberFormat="1" applyFont="1" applyBorder="1"/>
    <xf numFmtId="0" fontId="4" fillId="0" borderId="26" xfId="1" applyFont="1" applyFill="1" applyBorder="1" applyAlignment="1">
      <alignment horizontal="center"/>
    </xf>
    <xf numFmtId="0" fontId="4" fillId="0" borderId="52" xfId="1" applyFont="1" applyFill="1" applyBorder="1"/>
    <xf numFmtId="3" fontId="0" fillId="0" borderId="18" xfId="0" applyNumberFormat="1" applyBorder="1"/>
    <xf numFmtId="3" fontId="0" fillId="0" borderId="1" xfId="0" applyNumberFormat="1" applyBorder="1"/>
    <xf numFmtId="0" fontId="4" fillId="0" borderId="50" xfId="1" applyFont="1" applyFill="1" applyBorder="1"/>
    <xf numFmtId="0" fontId="5" fillId="4" borderId="9" xfId="1" applyFont="1" applyFill="1" applyBorder="1"/>
    <xf numFmtId="0" fontId="5" fillId="4" borderId="53" xfId="1" applyFont="1" applyFill="1" applyBorder="1"/>
    <xf numFmtId="0" fontId="4" fillId="4" borderId="9" xfId="1" applyFont="1" applyFill="1" applyBorder="1"/>
    <xf numFmtId="0" fontId="4" fillId="4" borderId="53" xfId="1" applyFont="1" applyFill="1" applyBorder="1"/>
    <xf numFmtId="0" fontId="0" fillId="0" borderId="35" xfId="0" applyBorder="1"/>
    <xf numFmtId="3" fontId="3" fillId="0" borderId="10" xfId="0" applyNumberFormat="1" applyFont="1" applyFill="1" applyBorder="1"/>
    <xf numFmtId="3" fontId="3" fillId="4" borderId="8" xfId="0" applyNumberFormat="1" applyFont="1" applyFill="1" applyBorder="1"/>
    <xf numFmtId="3" fontId="3" fillId="0" borderId="46" xfId="0" applyNumberFormat="1" applyFont="1" applyFill="1" applyBorder="1"/>
    <xf numFmtId="3" fontId="3" fillId="0" borderId="47" xfId="0" applyNumberFormat="1" applyFont="1" applyFill="1" applyBorder="1" applyAlignment="1">
      <alignment horizontal="right" wrapText="1"/>
    </xf>
    <xf numFmtId="0" fontId="3" fillId="0" borderId="47" xfId="0" applyFont="1" applyFill="1" applyBorder="1" applyAlignment="1">
      <alignment horizontal="right" wrapText="1"/>
    </xf>
    <xf numFmtId="0" fontId="3" fillId="0" borderId="1" xfId="0" applyFont="1" applyBorder="1"/>
    <xf numFmtId="0" fontId="3" fillId="0" borderId="16" xfId="0" applyFont="1" applyBorder="1"/>
    <xf numFmtId="3" fontId="3" fillId="0" borderId="10" xfId="0" applyNumberFormat="1" applyFont="1" applyFill="1" applyBorder="1" applyAlignment="1"/>
    <xf numFmtId="0" fontId="3" fillId="0" borderId="15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/>
    <xf numFmtId="3" fontId="3" fillId="0" borderId="9" xfId="0" applyNumberFormat="1" applyFont="1" applyFill="1" applyBorder="1"/>
    <xf numFmtId="0" fontId="17" fillId="0" borderId="42" xfId="0" applyFont="1" applyFill="1" applyBorder="1"/>
    <xf numFmtId="0" fontId="18" fillId="0" borderId="0" xfId="0" applyFont="1" applyFill="1"/>
    <xf numFmtId="3" fontId="1" fillId="0" borderId="32" xfId="0" applyNumberFormat="1" applyFont="1" applyFill="1" applyBorder="1"/>
    <xf numFmtId="3" fontId="1" fillId="0" borderId="7" xfId="4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3" fillId="0" borderId="32" xfId="0" applyNumberFormat="1" applyFont="1" applyFill="1" applyBorder="1" applyAlignment="1">
      <alignment horizontal="right"/>
    </xf>
    <xf numFmtId="0" fontId="3" fillId="0" borderId="31" xfId="0" applyFont="1" applyFill="1" applyBorder="1"/>
    <xf numFmtId="0" fontId="3" fillId="0" borderId="11" xfId="0" applyFont="1" applyFill="1" applyBorder="1"/>
    <xf numFmtId="3" fontId="1" fillId="0" borderId="11" xfId="0" applyNumberFormat="1" applyFont="1" applyFill="1" applyBorder="1"/>
    <xf numFmtId="3" fontId="1" fillId="0" borderId="14" xfId="0" applyNumberFormat="1" applyFont="1" applyFill="1" applyBorder="1" applyAlignment="1">
      <alignment horizontal="right" wrapText="1"/>
    </xf>
    <xf numFmtId="3" fontId="1" fillId="0" borderId="14" xfId="0" applyNumberFormat="1" applyFont="1" applyFill="1" applyBorder="1"/>
    <xf numFmtId="3" fontId="1" fillId="0" borderId="12" xfId="0" applyNumberFormat="1" applyFont="1" applyFill="1" applyBorder="1"/>
    <xf numFmtId="3" fontId="1" fillId="0" borderId="16" xfId="0" applyNumberFormat="1" applyFont="1" applyFill="1" applyBorder="1"/>
    <xf numFmtId="3" fontId="1" fillId="0" borderId="33" xfId="0" applyNumberFormat="1" applyFont="1" applyFill="1" applyBorder="1"/>
    <xf numFmtId="3" fontId="1" fillId="0" borderId="33" xfId="0" applyNumberFormat="1" applyFont="1" applyBorder="1"/>
    <xf numFmtId="3" fontId="1" fillId="0" borderId="11" xfId="0" applyNumberFormat="1" applyFont="1" applyBorder="1"/>
    <xf numFmtId="3" fontId="1" fillId="0" borderId="7" xfId="0" applyNumberFormat="1" applyFont="1" applyBorder="1"/>
    <xf numFmtId="3" fontId="1" fillId="0" borderId="13" xfId="0" applyNumberFormat="1" applyFont="1" applyBorder="1" applyAlignment="1"/>
    <xf numFmtId="3" fontId="1" fillId="0" borderId="13" xfId="0" applyNumberFormat="1" applyFont="1" applyBorder="1"/>
    <xf numFmtId="3" fontId="1" fillId="0" borderId="14" xfId="0" applyNumberFormat="1" applyFont="1" applyBorder="1" applyAlignment="1"/>
    <xf numFmtId="3" fontId="1" fillId="0" borderId="14" xfId="0" applyNumberFormat="1" applyFont="1" applyBorder="1"/>
    <xf numFmtId="3" fontId="1" fillId="0" borderId="24" xfId="0" applyNumberFormat="1" applyFont="1" applyBorder="1" applyAlignment="1"/>
    <xf numFmtId="3" fontId="1" fillId="2" borderId="10" xfId="0" applyNumberFormat="1" applyFont="1" applyFill="1" applyBorder="1"/>
    <xf numFmtId="3" fontId="1" fillId="0" borderId="25" xfId="0" applyNumberFormat="1" applyFont="1" applyFill="1" applyBorder="1"/>
    <xf numFmtId="3" fontId="1" fillId="0" borderId="30" xfId="0" applyNumberFormat="1" applyFont="1" applyFill="1" applyBorder="1"/>
    <xf numFmtId="3" fontId="1" fillId="0" borderId="16" xfId="1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1" fillId="0" borderId="5" xfId="0" applyNumberFormat="1" applyFont="1" applyFill="1" applyBorder="1"/>
    <xf numFmtId="3" fontId="1" fillId="0" borderId="17" xfId="0" applyNumberFormat="1" applyFont="1" applyBorder="1"/>
    <xf numFmtId="3" fontId="1" fillId="0" borderId="32" xfId="0" applyNumberFormat="1" applyFont="1" applyBorder="1"/>
    <xf numFmtId="3" fontId="1" fillId="0" borderId="7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right" wrapText="1"/>
    </xf>
    <xf numFmtId="3" fontId="1" fillId="0" borderId="19" xfId="0" applyNumberFormat="1" applyFont="1" applyFill="1" applyBorder="1"/>
    <xf numFmtId="3" fontId="1" fillId="0" borderId="37" xfId="0" applyNumberFormat="1" applyFont="1" applyFill="1" applyBorder="1"/>
    <xf numFmtId="3" fontId="1" fillId="0" borderId="24" xfId="0" applyNumberFormat="1" applyFont="1" applyFill="1" applyBorder="1"/>
    <xf numFmtId="3" fontId="1" fillId="0" borderId="15" xfId="0" applyNumberFormat="1" applyFont="1" applyFill="1" applyBorder="1"/>
    <xf numFmtId="3" fontId="1" fillId="0" borderId="5" xfId="0" applyNumberFormat="1" applyFont="1" applyBorder="1"/>
    <xf numFmtId="3" fontId="1" fillId="0" borderId="11" xfId="0" applyNumberFormat="1" applyFont="1" applyBorder="1" applyAlignment="1"/>
    <xf numFmtId="3" fontId="1" fillId="0" borderId="36" xfId="0" applyNumberFormat="1" applyFont="1" applyBorder="1"/>
    <xf numFmtId="3" fontId="1" fillId="0" borderId="7" xfId="0" applyNumberFormat="1" applyFont="1" applyBorder="1" applyAlignment="1"/>
    <xf numFmtId="3" fontId="1" fillId="0" borderId="19" xfId="0" applyNumberFormat="1" applyFont="1" applyBorder="1"/>
    <xf numFmtId="3" fontId="1" fillId="0" borderId="16" xfId="0" applyNumberFormat="1" applyFont="1" applyBorder="1" applyAlignment="1"/>
    <xf numFmtId="3" fontId="1" fillId="2" borderId="9" xfId="0" applyNumberFormat="1" applyFont="1" applyFill="1" applyBorder="1"/>
    <xf numFmtId="0" fontId="3" fillId="0" borderId="24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3" fillId="0" borderId="41" xfId="0" applyFont="1" applyFill="1" applyBorder="1"/>
    <xf numFmtId="3" fontId="12" fillId="4" borderId="10" xfId="1" applyNumberFormat="1" applyFont="1" applyFill="1" applyBorder="1"/>
    <xf numFmtId="0" fontId="25" fillId="0" borderId="0" xfId="0" applyFont="1" applyBorder="1"/>
    <xf numFmtId="3" fontId="25" fillId="0" borderId="0" xfId="0" applyNumberFormat="1" applyFont="1" applyFill="1" applyBorder="1" applyAlignment="1"/>
    <xf numFmtId="0" fontId="3" fillId="0" borderId="22" xfId="0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164" fontId="17" fillId="0" borderId="42" xfId="0" applyNumberFormat="1" applyFont="1" applyFill="1" applyBorder="1"/>
    <xf numFmtId="3" fontId="3" fillId="0" borderId="13" xfId="0" applyNumberFormat="1" applyFont="1" applyFill="1" applyBorder="1" applyAlignment="1">
      <alignment horizontal="right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3" fontId="23" fillId="0" borderId="0" xfId="0" applyNumberFormat="1" applyFont="1" applyBorder="1"/>
    <xf numFmtId="3" fontId="3" fillId="0" borderId="42" xfId="0" applyNumberFormat="1" applyFont="1" applyFill="1" applyBorder="1" applyAlignment="1">
      <alignment horizontal="right"/>
    </xf>
    <xf numFmtId="0" fontId="3" fillId="0" borderId="47" xfId="0" applyFont="1" applyFill="1" applyBorder="1"/>
    <xf numFmtId="0" fontId="3" fillId="0" borderId="19" xfId="0" applyFont="1" applyFill="1" applyBorder="1"/>
    <xf numFmtId="0" fontId="6" fillId="0" borderId="22" xfId="0" applyFont="1" applyFill="1" applyBorder="1" applyAlignment="1">
      <alignment horizontal="center" vertical="center" wrapText="1"/>
    </xf>
    <xf numFmtId="3" fontId="4" fillId="0" borderId="11" xfId="4" applyNumberFormat="1" applyFont="1" applyFill="1" applyBorder="1" applyAlignment="1">
      <alignment horizontal="right"/>
    </xf>
    <xf numFmtId="3" fontId="3" fillId="0" borderId="47" xfId="0" applyNumberFormat="1" applyFont="1" applyFill="1" applyBorder="1" applyAlignment="1">
      <alignment horizontal="right" vertical="center"/>
    </xf>
    <xf numFmtId="3" fontId="0" fillId="0" borderId="13" xfId="0" applyNumberFormat="1" applyFill="1" applyBorder="1"/>
    <xf numFmtId="3" fontId="0" fillId="0" borderId="14" xfId="0" applyNumberFormat="1" applyFill="1" applyBorder="1"/>
    <xf numFmtId="3" fontId="4" fillId="0" borderId="14" xfId="4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3" fontId="3" fillId="0" borderId="16" xfId="1" applyNumberFormat="1" applyFont="1" applyFill="1" applyBorder="1" applyAlignment="1">
      <alignment horizontal="right" vertical="center"/>
    </xf>
    <xf numFmtId="4" fontId="23" fillId="0" borderId="41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/>
    </xf>
    <xf numFmtId="0" fontId="17" fillId="0" borderId="41" xfId="0" applyFont="1" applyFill="1" applyBorder="1"/>
    <xf numFmtId="0" fontId="3" fillId="0" borderId="12" xfId="0" applyFont="1" applyFill="1" applyBorder="1" applyAlignment="1">
      <alignment wrapText="1"/>
    </xf>
    <xf numFmtId="0" fontId="19" fillId="0" borderId="0" xfId="0" applyFont="1" applyFill="1"/>
    <xf numFmtId="3" fontId="3" fillId="0" borderId="8" xfId="0" applyNumberFormat="1" applyFont="1" applyBorder="1" applyAlignment="1"/>
    <xf numFmtId="3" fontId="1" fillId="0" borderId="8" xfId="0" applyNumberFormat="1" applyFont="1" applyFill="1" applyBorder="1"/>
    <xf numFmtId="0" fontId="23" fillId="0" borderId="0" xfId="0" applyFont="1" applyFill="1"/>
    <xf numFmtId="3" fontId="4" fillId="0" borderId="7" xfId="4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/>
    </xf>
    <xf numFmtId="0" fontId="3" fillId="0" borderId="24" xfId="0" applyFont="1" applyBorder="1" applyAlignment="1">
      <alignment horizontal="center" vertical="center"/>
    </xf>
    <xf numFmtId="3" fontId="1" fillId="0" borderId="27" xfId="4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/>
    <xf numFmtId="3" fontId="1" fillId="0" borderId="32" xfId="4" applyNumberFormat="1" applyFont="1" applyFill="1" applyBorder="1" applyAlignment="1">
      <alignment vertical="center"/>
    </xf>
    <xf numFmtId="3" fontId="1" fillId="0" borderId="11" xfId="4" applyNumberFormat="1" applyFont="1" applyFill="1" applyBorder="1" applyAlignment="1">
      <alignment vertical="center"/>
    </xf>
    <xf numFmtId="3" fontId="1" fillId="0" borderId="32" xfId="4" applyNumberFormat="1" applyFont="1" applyFill="1" applyBorder="1" applyAlignment="1">
      <alignment horizontal="right" vertical="center"/>
    </xf>
    <xf numFmtId="3" fontId="4" fillId="5" borderId="13" xfId="4" applyNumberFormat="1" applyFont="1" applyFill="1" applyBorder="1" applyAlignment="1">
      <alignment horizontal="right"/>
    </xf>
    <xf numFmtId="3" fontId="4" fillId="5" borderId="14" xfId="4" applyNumberFormat="1" applyFont="1" applyFill="1" applyBorder="1" applyAlignment="1">
      <alignment horizontal="right"/>
    </xf>
    <xf numFmtId="3" fontId="4" fillId="5" borderId="11" xfId="4" applyNumberFormat="1" applyFont="1" applyFill="1" applyBorder="1" applyAlignment="1">
      <alignment horizontal="right"/>
    </xf>
    <xf numFmtId="3" fontId="4" fillId="5" borderId="7" xfId="4" applyNumberFormat="1" applyFont="1" applyFill="1" applyBorder="1" applyAlignment="1">
      <alignment horizontal="right"/>
    </xf>
    <xf numFmtId="3" fontId="4" fillId="5" borderId="8" xfId="4" applyNumberFormat="1" applyFont="1" applyFill="1" applyBorder="1" applyAlignment="1">
      <alignment horizontal="right"/>
    </xf>
    <xf numFmtId="3" fontId="1" fillId="0" borderId="18" xfId="4" applyNumberFormat="1" applyFont="1" applyFill="1" applyBorder="1" applyAlignment="1">
      <alignment horizontal="right" vertical="center"/>
    </xf>
    <xf numFmtId="3" fontId="3" fillId="0" borderId="36" xfId="0" applyNumberFormat="1" applyFont="1" applyFill="1" applyBorder="1" applyAlignment="1">
      <alignment horizontal="right" wrapText="1"/>
    </xf>
    <xf numFmtId="3" fontId="1" fillId="0" borderId="5" xfId="4" applyNumberFormat="1" applyFont="1" applyFill="1" applyBorder="1" applyAlignment="1">
      <alignment horizontal="right" vertical="center"/>
    </xf>
    <xf numFmtId="3" fontId="0" fillId="0" borderId="17" xfId="0" applyNumberFormat="1" applyFill="1" applyBorder="1"/>
    <xf numFmtId="3" fontId="0" fillId="0" borderId="32" xfId="0" applyNumberFormat="1" applyFill="1" applyBorder="1"/>
    <xf numFmtId="3" fontId="0" fillId="0" borderId="49" xfId="0" applyNumberFormat="1" applyFill="1" applyBorder="1"/>
    <xf numFmtId="0" fontId="3" fillId="0" borderId="7" xfId="0" applyFont="1" applyBorder="1" applyAlignment="1">
      <alignment wrapText="1"/>
    </xf>
    <xf numFmtId="0" fontId="3" fillId="0" borderId="16" xfId="0" applyFont="1" applyBorder="1" applyAlignment="1">
      <alignment wrapText="1"/>
    </xf>
    <xf numFmtId="3" fontId="3" fillId="4" borderId="11" xfId="0" applyNumberFormat="1" applyFont="1" applyFill="1" applyBorder="1"/>
    <xf numFmtId="3" fontId="3" fillId="0" borderId="40" xfId="0" applyNumberFormat="1" applyFont="1" applyFill="1" applyBorder="1" applyAlignment="1">
      <alignment horizontal="right" vertical="center"/>
    </xf>
    <xf numFmtId="49" fontId="23" fillId="0" borderId="41" xfId="0" applyNumberFormat="1" applyFont="1" applyFill="1" applyBorder="1" applyAlignment="1">
      <alignment horizontal="right" vertical="center"/>
    </xf>
    <xf numFmtId="3" fontId="1" fillId="0" borderId="11" xfId="4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23" fillId="0" borderId="5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3" fontId="23" fillId="0" borderId="0" xfId="0" applyNumberFormat="1" applyFont="1"/>
    <xf numFmtId="49" fontId="4" fillId="4" borderId="31" xfId="1" applyNumberFormat="1" applyFont="1" applyFill="1" applyBorder="1" applyAlignment="1">
      <alignment horizontal="center" vertical="center"/>
    </xf>
    <xf numFmtId="0" fontId="12" fillId="4" borderId="21" xfId="1" applyFont="1" applyFill="1" applyBorder="1"/>
    <xf numFmtId="49" fontId="4" fillId="0" borderId="44" xfId="1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/>
    <xf numFmtId="3" fontId="3" fillId="4" borderId="49" xfId="0" applyNumberFormat="1" applyFont="1" applyFill="1" applyBorder="1"/>
    <xf numFmtId="3" fontId="1" fillId="0" borderId="49" xfId="0" applyNumberFormat="1" applyFont="1" applyFill="1" applyBorder="1"/>
    <xf numFmtId="3" fontId="1" fillId="0" borderId="18" xfId="0" applyNumberFormat="1" applyFont="1" applyBorder="1" applyAlignment="1"/>
    <xf numFmtId="0" fontId="1" fillId="0" borderId="0" xfId="0" applyFont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wrapText="1"/>
    </xf>
    <xf numFmtId="3" fontId="3" fillId="0" borderId="32" xfId="4" applyNumberFormat="1" applyFont="1" applyFill="1" applyBorder="1" applyAlignment="1">
      <alignment horizontal="right" vertical="center"/>
    </xf>
    <xf numFmtId="3" fontId="4" fillId="0" borderId="11" xfId="5" applyNumberFormat="1" applyFont="1" applyFill="1" applyBorder="1" applyAlignment="1">
      <alignment horizontal="right" vertical="center"/>
    </xf>
    <xf numFmtId="3" fontId="4" fillId="0" borderId="7" xfId="5" applyNumberFormat="1" applyFont="1" applyFill="1" applyBorder="1" applyAlignment="1">
      <alignment horizontal="right" vertical="center"/>
    </xf>
    <xf numFmtId="3" fontId="26" fillId="0" borderId="30" xfId="4" applyNumberFormat="1" applyFont="1" applyFill="1" applyBorder="1"/>
    <xf numFmtId="3" fontId="26" fillId="0" borderId="16" xfId="4" applyNumberFormat="1" applyFont="1" applyFill="1" applyBorder="1"/>
    <xf numFmtId="3" fontId="27" fillId="0" borderId="16" xfId="0" applyNumberFormat="1" applyFont="1" applyFill="1" applyBorder="1" applyAlignment="1"/>
    <xf numFmtId="3" fontId="4" fillId="0" borderId="19" xfId="4" applyNumberFormat="1" applyFont="1" applyFill="1" applyBorder="1" applyAlignment="1">
      <alignment horizontal="right"/>
    </xf>
    <xf numFmtId="3" fontId="4" fillId="0" borderId="32" xfId="5" applyNumberFormat="1" applyFont="1" applyFill="1" applyBorder="1" applyAlignment="1">
      <alignment horizontal="right"/>
    </xf>
    <xf numFmtId="3" fontId="1" fillId="0" borderId="19" xfId="4" applyNumberFormat="1" applyFont="1" applyFill="1" applyBorder="1" applyAlignment="1">
      <alignment horizontal="right"/>
    </xf>
    <xf numFmtId="3" fontId="4" fillId="0" borderId="46" xfId="5" applyNumberFormat="1" applyFont="1" applyFill="1" applyBorder="1" applyAlignment="1">
      <alignment vertical="center"/>
    </xf>
    <xf numFmtId="0" fontId="3" fillId="0" borderId="19" xfId="4" applyFont="1" applyFill="1" applyBorder="1" applyAlignment="1">
      <alignment horizontal="right" vertical="center"/>
    </xf>
    <xf numFmtId="3" fontId="4" fillId="0" borderId="47" xfId="5" applyNumberFormat="1" applyFont="1" applyFill="1" applyBorder="1" applyAlignment="1">
      <alignment vertical="center"/>
    </xf>
    <xf numFmtId="3" fontId="3" fillId="0" borderId="19" xfId="4" applyNumberFormat="1" applyFont="1" applyFill="1" applyBorder="1" applyAlignment="1">
      <alignment horizontal="right" vertical="center"/>
    </xf>
    <xf numFmtId="3" fontId="3" fillId="0" borderId="7" xfId="4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wrapText="1"/>
    </xf>
    <xf numFmtId="3" fontId="4" fillId="0" borderId="14" xfId="5" applyNumberFormat="1" applyFont="1" applyFill="1" applyBorder="1" applyAlignment="1">
      <alignment horizontal="right" vertical="center"/>
    </xf>
    <xf numFmtId="3" fontId="4" fillId="0" borderId="0" xfId="4" applyNumberFormat="1" applyFont="1" applyFill="1" applyBorder="1" applyAlignment="1">
      <alignment horizontal="right"/>
    </xf>
    <xf numFmtId="3" fontId="3" fillId="0" borderId="49" xfId="4" applyNumberFormat="1" applyFont="1" applyFill="1" applyBorder="1" applyAlignment="1">
      <alignment horizontal="right"/>
    </xf>
    <xf numFmtId="3" fontId="3" fillId="0" borderId="17" xfId="4" applyNumberFormat="1" applyFont="1" applyFill="1" applyBorder="1" applyAlignment="1">
      <alignment horizontal="right" vertical="center"/>
    </xf>
    <xf numFmtId="3" fontId="4" fillId="0" borderId="47" xfId="5" applyNumberFormat="1" applyFont="1" applyFill="1" applyBorder="1" applyAlignment="1">
      <alignment horizontal="right" vertical="center"/>
    </xf>
    <xf numFmtId="3" fontId="3" fillId="0" borderId="43" xfId="4" applyNumberFormat="1" applyFont="1" applyFill="1" applyBorder="1" applyAlignment="1">
      <alignment horizontal="right" vertical="center"/>
    </xf>
    <xf numFmtId="3" fontId="3" fillId="5" borderId="19" xfId="4" applyNumberFormat="1" applyFont="1" applyFill="1" applyBorder="1" applyAlignment="1">
      <alignment horizontal="right"/>
    </xf>
    <xf numFmtId="3" fontId="3" fillId="0" borderId="7" xfId="4" applyNumberFormat="1" applyFont="1" applyFill="1" applyBorder="1" applyAlignment="1">
      <alignment horizontal="right"/>
    </xf>
    <xf numFmtId="3" fontId="3" fillId="0" borderId="14" xfId="4" applyNumberFormat="1" applyFont="1" applyFill="1" applyBorder="1" applyAlignment="1">
      <alignment horizontal="right"/>
    </xf>
    <xf numFmtId="3" fontId="3" fillId="0" borderId="19" xfId="4" applyNumberFormat="1" applyFont="1" applyFill="1" applyBorder="1" applyAlignment="1">
      <alignment horizontal="right"/>
    </xf>
    <xf numFmtId="0" fontId="3" fillId="0" borderId="19" xfId="0" applyFont="1" applyBorder="1"/>
    <xf numFmtId="3" fontId="3" fillId="0" borderId="11" xfId="4" applyNumberFormat="1" applyFont="1" applyFill="1" applyBorder="1" applyAlignment="1">
      <alignment horizontal="right" vertical="center"/>
    </xf>
    <xf numFmtId="3" fontId="3" fillId="5" borderId="7" xfId="4" applyNumberFormat="1" applyFont="1" applyFill="1" applyBorder="1" applyAlignment="1">
      <alignment horizontal="right"/>
    </xf>
    <xf numFmtId="0" fontId="3" fillId="0" borderId="32" xfId="0" applyFont="1" applyFill="1" applyBorder="1"/>
    <xf numFmtId="3" fontId="1" fillId="0" borderId="19" xfId="4" applyNumberFormat="1" applyFont="1" applyFill="1" applyBorder="1" applyAlignment="1">
      <alignment vertical="center"/>
    </xf>
    <xf numFmtId="3" fontId="4" fillId="0" borderId="48" xfId="5" applyNumberFormat="1" applyFont="1" applyFill="1" applyBorder="1" applyAlignment="1">
      <alignment horizontal="right" vertical="center"/>
    </xf>
    <xf numFmtId="3" fontId="4" fillId="0" borderId="60" xfId="5" applyNumberFormat="1" applyFont="1" applyFill="1" applyBorder="1" applyAlignment="1">
      <alignment horizontal="right" vertical="center"/>
    </xf>
    <xf numFmtId="3" fontId="3" fillId="5" borderId="11" xfId="4" applyNumberFormat="1" applyFont="1" applyFill="1" applyBorder="1" applyAlignment="1">
      <alignment horizontal="right"/>
    </xf>
    <xf numFmtId="3" fontId="3" fillId="0" borderId="11" xfId="4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vertical="center" wrapText="1"/>
    </xf>
    <xf numFmtId="3" fontId="1" fillId="0" borderId="6" xfId="4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wrapText="1"/>
    </xf>
    <xf numFmtId="3" fontId="4" fillId="0" borderId="5" xfId="5" applyNumberFormat="1" applyFont="1" applyFill="1" applyBorder="1" applyAlignment="1">
      <alignment horizontal="right" vertical="center"/>
    </xf>
    <xf numFmtId="3" fontId="1" fillId="0" borderId="24" xfId="0" applyNumberFormat="1" applyFont="1" applyBorder="1"/>
    <xf numFmtId="3" fontId="1" fillId="0" borderId="18" xfId="0" applyNumberFormat="1" applyFont="1" applyBorder="1"/>
    <xf numFmtId="0" fontId="4" fillId="0" borderId="43" xfId="1" applyFont="1" applyFill="1" applyBorder="1" applyAlignment="1">
      <alignment wrapText="1"/>
    </xf>
    <xf numFmtId="3" fontId="1" fillId="0" borderId="16" xfId="0" applyNumberFormat="1" applyFont="1" applyBorder="1"/>
    <xf numFmtId="3" fontId="4" fillId="0" borderId="13" xfId="5" applyNumberFormat="1" applyFont="1" applyFill="1" applyBorder="1" applyAlignment="1">
      <alignment vertical="center"/>
    </xf>
    <xf numFmtId="3" fontId="4" fillId="0" borderId="14" xfId="5" applyNumberFormat="1" applyFont="1" applyFill="1" applyBorder="1" applyAlignment="1">
      <alignment vertical="center"/>
    </xf>
    <xf numFmtId="3" fontId="4" fillId="0" borderId="61" xfId="5" applyNumberFormat="1" applyFont="1" applyFill="1" applyBorder="1" applyAlignment="1">
      <alignment horizontal="right" vertical="center"/>
    </xf>
    <xf numFmtId="3" fontId="1" fillId="0" borderId="47" xfId="4" applyNumberFormat="1" applyFont="1" applyFill="1" applyBorder="1" applyAlignment="1">
      <alignment horizontal="right" vertical="center"/>
    </xf>
    <xf numFmtId="3" fontId="3" fillId="0" borderId="10" xfId="0" applyNumberFormat="1" applyFont="1" applyBorder="1"/>
    <xf numFmtId="0" fontId="3" fillId="0" borderId="24" xfId="0" applyFont="1" applyBorder="1" applyAlignment="1">
      <alignment horizontal="center" vertical="center"/>
    </xf>
    <xf numFmtId="0" fontId="1" fillId="0" borderId="34" xfId="0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49" fontId="3" fillId="0" borderId="41" xfId="0" applyNumberFormat="1" applyFont="1" applyFill="1" applyBorder="1" applyAlignment="1">
      <alignment horizontal="right" vertical="center"/>
    </xf>
    <xf numFmtId="0" fontId="3" fillId="0" borderId="43" xfId="0" applyFont="1" applyFill="1" applyBorder="1"/>
    <xf numFmtId="3" fontId="3" fillId="3" borderId="10" xfId="0" applyNumberFormat="1" applyFont="1" applyFill="1" applyBorder="1" applyAlignment="1"/>
    <xf numFmtId="0" fontId="3" fillId="0" borderId="1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/>
    <xf numFmtId="0" fontId="3" fillId="0" borderId="11" xfId="0" applyFont="1" applyBorder="1"/>
    <xf numFmtId="3" fontId="3" fillId="0" borderId="17" xfId="0" applyNumberFormat="1" applyFont="1" applyFill="1" applyBorder="1" applyAlignment="1">
      <alignment horizontal="right" wrapText="1"/>
    </xf>
    <xf numFmtId="0" fontId="3" fillId="0" borderId="1" xfId="0" applyFont="1" applyFill="1" applyBorder="1"/>
    <xf numFmtId="0" fontId="3" fillId="0" borderId="22" xfId="0" applyFont="1" applyFill="1" applyBorder="1" applyAlignment="1">
      <alignment horizontal="center" vertical="center" wrapText="1"/>
    </xf>
    <xf numFmtId="3" fontId="1" fillId="0" borderId="11" xfId="4" applyNumberFormat="1" applyFont="1" applyFill="1" applyBorder="1" applyAlignment="1">
      <alignment horizontal="right"/>
    </xf>
    <xf numFmtId="3" fontId="1" fillId="0" borderId="19" xfId="5" applyNumberFormat="1" applyFont="1" applyFill="1" applyBorder="1" applyAlignment="1">
      <alignment horizontal="right"/>
    </xf>
    <xf numFmtId="3" fontId="3" fillId="0" borderId="39" xfId="5" applyNumberFormat="1" applyFont="1" applyFill="1" applyBorder="1" applyAlignment="1">
      <alignment vertical="center"/>
    </xf>
    <xf numFmtId="3" fontId="1" fillId="0" borderId="11" xfId="5" applyNumberFormat="1" applyFont="1" applyFill="1" applyBorder="1" applyAlignment="1">
      <alignment horizontal="right" vertical="center"/>
    </xf>
    <xf numFmtId="3" fontId="1" fillId="0" borderId="58" xfId="5" applyNumberFormat="1" applyFont="1" applyFill="1" applyBorder="1" applyAlignment="1">
      <alignment horizontal="right" vertical="center"/>
    </xf>
    <xf numFmtId="3" fontId="3" fillId="0" borderId="42" xfId="5" applyNumberFormat="1" applyFont="1" applyFill="1" applyBorder="1" applyAlignment="1">
      <alignment vertical="center"/>
    </xf>
    <xf numFmtId="3" fontId="1" fillId="0" borderId="7" xfId="5" applyNumberFormat="1" applyFont="1" applyFill="1" applyBorder="1" applyAlignment="1">
      <alignment horizontal="right" vertical="center"/>
    </xf>
    <xf numFmtId="0" fontId="1" fillId="0" borderId="48" xfId="5" applyFont="1" applyFill="1" applyBorder="1" applyAlignment="1">
      <alignment horizontal="right" vertical="center"/>
    </xf>
    <xf numFmtId="3" fontId="1" fillId="0" borderId="48" xfId="5" applyNumberFormat="1" applyFont="1" applyFill="1" applyBorder="1" applyAlignment="1">
      <alignment horizontal="right" vertical="center"/>
    </xf>
    <xf numFmtId="3" fontId="24" fillId="0" borderId="48" xfId="5" applyNumberFormat="1" applyFont="1" applyFill="1" applyBorder="1" applyAlignment="1">
      <alignment vertical="center"/>
    </xf>
    <xf numFmtId="0" fontId="1" fillId="0" borderId="7" xfId="0" applyFont="1" applyFill="1" applyBorder="1"/>
    <xf numFmtId="3" fontId="1" fillId="0" borderId="41" xfId="5" applyNumberFormat="1" applyFont="1" applyFill="1" applyBorder="1" applyAlignment="1">
      <alignment vertical="center"/>
    </xf>
    <xf numFmtId="165" fontId="17" fillId="0" borderId="41" xfId="0" applyNumberFormat="1" applyFont="1" applyFill="1" applyBorder="1" applyAlignment="1">
      <alignment horizontal="right" vertical="center"/>
    </xf>
    <xf numFmtId="3" fontId="1" fillId="0" borderId="38" xfId="5" applyNumberFormat="1" applyFont="1" applyFill="1" applyBorder="1" applyAlignment="1">
      <alignment vertical="center"/>
    </xf>
    <xf numFmtId="0" fontId="1" fillId="0" borderId="0" xfId="0" applyFont="1"/>
    <xf numFmtId="3" fontId="3" fillId="0" borderId="36" xfId="5" applyNumberFormat="1" applyFont="1" applyFill="1" applyBorder="1" applyAlignment="1">
      <alignment vertical="center"/>
    </xf>
    <xf numFmtId="3" fontId="3" fillId="0" borderId="13" xfId="4" applyNumberFormat="1" applyFont="1" applyFill="1" applyBorder="1" applyAlignment="1">
      <alignment horizontal="right" vertical="center"/>
    </xf>
    <xf numFmtId="3" fontId="3" fillId="0" borderId="14" xfId="4" applyNumberFormat="1" applyFont="1" applyFill="1" applyBorder="1" applyAlignment="1">
      <alignment horizontal="right" vertical="center"/>
    </xf>
    <xf numFmtId="3" fontId="3" fillId="0" borderId="19" xfId="4" applyNumberFormat="1" applyFont="1" applyFill="1" applyBorder="1" applyAlignment="1">
      <alignment vertical="center"/>
    </xf>
    <xf numFmtId="3" fontId="3" fillId="0" borderId="42" xfId="5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wrapText="1"/>
    </xf>
    <xf numFmtId="3" fontId="4" fillId="5" borderId="57" xfId="4" applyNumberFormat="1" applyFont="1" applyFill="1" applyBorder="1" applyAlignment="1">
      <alignment horizontal="right"/>
    </xf>
    <xf numFmtId="3" fontId="4" fillId="0" borderId="39" xfId="4" applyNumberFormat="1" applyFont="1" applyFill="1" applyBorder="1" applyAlignment="1">
      <alignment horizontal="right"/>
    </xf>
    <xf numFmtId="3" fontId="4" fillId="5" borderId="42" xfId="4" applyNumberFormat="1" applyFont="1" applyFill="1" applyBorder="1" applyAlignment="1">
      <alignment horizontal="right"/>
    </xf>
    <xf numFmtId="3" fontId="4" fillId="0" borderId="42" xfId="4" applyNumberFormat="1" applyFont="1" applyFill="1" applyBorder="1" applyAlignment="1">
      <alignment horizontal="right"/>
    </xf>
    <xf numFmtId="3" fontId="4" fillId="5" borderId="62" xfId="4" applyNumberFormat="1" applyFont="1" applyFill="1" applyBorder="1" applyAlignment="1">
      <alignment horizontal="right"/>
    </xf>
    <xf numFmtId="3" fontId="4" fillId="0" borderId="62" xfId="4" applyNumberFormat="1" applyFont="1" applyFill="1" applyBorder="1" applyAlignment="1">
      <alignment horizontal="right"/>
    </xf>
    <xf numFmtId="3" fontId="3" fillId="0" borderId="40" xfId="5" applyNumberFormat="1" applyFont="1" applyFill="1" applyBorder="1" applyAlignment="1">
      <alignment vertical="center"/>
    </xf>
    <xf numFmtId="3" fontId="3" fillId="0" borderId="43" xfId="5" applyNumberFormat="1" applyFont="1" applyFill="1" applyBorder="1" applyAlignment="1">
      <alignment vertical="center"/>
    </xf>
    <xf numFmtId="3" fontId="3" fillId="0" borderId="43" xfId="5" applyNumberFormat="1" applyFont="1" applyFill="1" applyBorder="1" applyAlignment="1">
      <alignment horizontal="right" vertical="center"/>
    </xf>
    <xf numFmtId="3" fontId="4" fillId="0" borderId="60" xfId="4" applyNumberFormat="1" applyFont="1" applyFill="1" applyBorder="1" applyAlignment="1">
      <alignment horizontal="right"/>
    </xf>
    <xf numFmtId="3" fontId="4" fillId="0" borderId="46" xfId="4" applyNumberFormat="1" applyFont="1" applyFill="1" applyBorder="1" applyAlignment="1">
      <alignment horizontal="right"/>
    </xf>
    <xf numFmtId="3" fontId="4" fillId="0" borderId="48" xfId="4" applyNumberFormat="1" applyFont="1" applyFill="1" applyBorder="1" applyAlignment="1">
      <alignment horizontal="right"/>
    </xf>
    <xf numFmtId="3" fontId="4" fillId="0" borderId="47" xfId="4" applyNumberFormat="1" applyFont="1" applyFill="1" applyBorder="1" applyAlignment="1">
      <alignment horizontal="right"/>
    </xf>
    <xf numFmtId="3" fontId="4" fillId="5" borderId="47" xfId="4" applyNumberFormat="1" applyFont="1" applyFill="1" applyBorder="1" applyAlignment="1">
      <alignment horizontal="right"/>
    </xf>
    <xf numFmtId="3" fontId="4" fillId="0" borderId="63" xfId="4" applyNumberFormat="1" applyFont="1" applyFill="1" applyBorder="1" applyAlignment="1">
      <alignment horizontal="right"/>
    </xf>
    <xf numFmtId="3" fontId="4" fillId="0" borderId="52" xfId="4" applyNumberFormat="1" applyFont="1" applyFill="1" applyBorder="1" applyAlignment="1">
      <alignment horizontal="right"/>
    </xf>
    <xf numFmtId="3" fontId="4" fillId="5" borderId="64" xfId="4" applyNumberFormat="1" applyFont="1" applyFill="1" applyBorder="1" applyAlignment="1">
      <alignment horizontal="right"/>
    </xf>
    <xf numFmtId="3" fontId="7" fillId="0" borderId="11" xfId="4" applyNumberFormat="1" applyFont="1" applyFill="1" applyBorder="1" applyAlignment="1">
      <alignment horizontal="right"/>
    </xf>
    <xf numFmtId="3" fontId="7" fillId="0" borderId="7" xfId="4" applyNumberFormat="1" applyFont="1" applyFill="1" applyBorder="1" applyAlignment="1">
      <alignment horizontal="right"/>
    </xf>
    <xf numFmtId="3" fontId="3" fillId="0" borderId="7" xfId="5" applyNumberFormat="1" applyFont="1" applyFill="1" applyBorder="1" applyAlignment="1">
      <alignment horizontal="right" vertical="center"/>
    </xf>
    <xf numFmtId="3" fontId="3" fillId="0" borderId="48" xfId="4" applyNumberFormat="1" applyFont="1" applyFill="1" applyBorder="1" applyAlignment="1">
      <alignment horizontal="right" vertical="center"/>
    </xf>
    <xf numFmtId="3" fontId="3" fillId="0" borderId="11" xfId="5" applyNumberFormat="1" applyFont="1" applyFill="1" applyBorder="1" applyAlignment="1">
      <alignment horizontal="right" vertical="center"/>
    </xf>
    <xf numFmtId="0" fontId="3" fillId="0" borderId="20" xfId="0" applyFont="1" applyBorder="1"/>
    <xf numFmtId="3" fontId="20" fillId="0" borderId="40" xfId="4" applyNumberFormat="1" applyFont="1" applyFill="1" applyBorder="1" applyAlignment="1">
      <alignment horizontal="right" vertical="center"/>
    </xf>
    <xf numFmtId="3" fontId="20" fillId="0" borderId="43" xfId="4" applyNumberFormat="1" applyFont="1" applyFill="1" applyBorder="1" applyAlignment="1">
      <alignment horizontal="right" vertical="center"/>
    </xf>
    <xf numFmtId="0" fontId="17" fillId="0" borderId="43" xfId="0" applyFont="1" applyFill="1" applyBorder="1"/>
    <xf numFmtId="3" fontId="3" fillId="0" borderId="11" xfId="5" applyNumberFormat="1" applyFont="1" applyFill="1" applyBorder="1" applyAlignment="1">
      <alignment vertical="center"/>
    </xf>
    <xf numFmtId="3" fontId="0" fillId="0" borderId="23" xfId="0" applyNumberFormat="1" applyFill="1" applyBorder="1"/>
    <xf numFmtId="3" fontId="3" fillId="0" borderId="20" xfId="4" applyNumberFormat="1" applyFont="1" applyFill="1" applyBorder="1" applyAlignment="1">
      <alignment horizontal="right"/>
    </xf>
    <xf numFmtId="3" fontId="3" fillId="0" borderId="57" xfId="4" applyNumberFormat="1" applyFont="1" applyFill="1" applyBorder="1" applyAlignment="1">
      <alignment horizontal="right"/>
    </xf>
    <xf numFmtId="3" fontId="3" fillId="0" borderId="37" xfId="4" applyNumberFormat="1" applyFont="1" applyFill="1" applyBorder="1" applyAlignment="1">
      <alignment horizontal="right"/>
    </xf>
    <xf numFmtId="0" fontId="3" fillId="0" borderId="7" xfId="4" applyFont="1" applyFill="1" applyBorder="1" applyAlignment="1">
      <alignment horizontal="right" vertical="center"/>
    </xf>
    <xf numFmtId="49" fontId="3" fillId="0" borderId="46" xfId="0" applyNumberFormat="1" applyFont="1" applyFill="1" applyBorder="1" applyAlignment="1">
      <alignment horizontal="right"/>
    </xf>
    <xf numFmtId="49" fontId="3" fillId="0" borderId="47" xfId="0" applyNumberFormat="1" applyFont="1" applyFill="1" applyBorder="1" applyAlignment="1">
      <alignment horizontal="right"/>
    </xf>
    <xf numFmtId="164" fontId="3" fillId="0" borderId="47" xfId="0" applyNumberFormat="1" applyFont="1" applyFill="1" applyBorder="1"/>
    <xf numFmtId="3" fontId="3" fillId="0" borderId="47" xfId="0" applyNumberFormat="1" applyFont="1" applyFill="1" applyBorder="1" applyAlignment="1">
      <alignment horizontal="right"/>
    </xf>
    <xf numFmtId="3" fontId="3" fillId="0" borderId="7" xfId="5" applyNumberFormat="1" applyFont="1" applyFill="1" applyBorder="1" applyAlignment="1">
      <alignment vertical="center"/>
    </xf>
    <xf numFmtId="3" fontId="3" fillId="0" borderId="36" xfId="4" applyNumberFormat="1" applyFont="1" applyFill="1" applyBorder="1" applyAlignment="1">
      <alignment horizontal="right" vertical="center"/>
    </xf>
    <xf numFmtId="0" fontId="3" fillId="0" borderId="11" xfId="4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wrapText="1"/>
    </xf>
    <xf numFmtId="0" fontId="3" fillId="0" borderId="37" xfId="0" applyFont="1" applyFill="1" applyBorder="1" applyAlignment="1">
      <alignment horizontal="right" wrapText="1"/>
    </xf>
    <xf numFmtId="3" fontId="3" fillId="0" borderId="0" xfId="0" applyNumberFormat="1" applyFont="1" applyFill="1" applyAlignment="1">
      <alignment horizontal="left"/>
    </xf>
    <xf numFmtId="3" fontId="1" fillId="0" borderId="39" xfId="5" applyNumberFormat="1" applyFont="1" applyFill="1" applyBorder="1" applyAlignment="1">
      <alignment vertical="center"/>
    </xf>
    <xf numFmtId="3" fontId="1" fillId="0" borderId="42" xfId="5" applyNumberFormat="1" applyFont="1" applyFill="1" applyBorder="1" applyAlignment="1">
      <alignment vertical="center"/>
    </xf>
    <xf numFmtId="3" fontId="1" fillId="0" borderId="32" xfId="5" applyNumberFormat="1" applyFont="1" applyFill="1" applyBorder="1" applyAlignment="1">
      <alignment horizontal="right" vertical="center"/>
    </xf>
    <xf numFmtId="3" fontId="1" fillId="0" borderId="43" xfId="0" applyNumberFormat="1" applyFont="1" applyFill="1" applyBorder="1" applyAlignment="1">
      <alignment horizontal="right" vertical="center"/>
    </xf>
    <xf numFmtId="3" fontId="1" fillId="0" borderId="48" xfId="5" applyNumberFormat="1" applyFont="1" applyFill="1" applyBorder="1" applyAlignment="1">
      <alignment vertical="center"/>
    </xf>
    <xf numFmtId="3" fontId="28" fillId="0" borderId="43" xfId="0" applyNumberFormat="1" applyFont="1" applyFill="1" applyBorder="1" applyAlignment="1">
      <alignment horizontal="right" vertical="center"/>
    </xf>
    <xf numFmtId="3" fontId="1" fillId="0" borderId="17" xfId="4" applyNumberFormat="1" applyFont="1" applyFill="1" applyBorder="1" applyAlignment="1">
      <alignment vertical="center"/>
    </xf>
    <xf numFmtId="3" fontId="1" fillId="0" borderId="40" xfId="5" applyNumberFormat="1" applyFont="1" applyFill="1" applyBorder="1" applyAlignment="1">
      <alignment horizontal="right" vertical="center"/>
    </xf>
    <xf numFmtId="3" fontId="1" fillId="0" borderId="43" xfId="5" applyNumberFormat="1" applyFont="1" applyFill="1" applyBorder="1" applyAlignment="1">
      <alignment vertical="center"/>
    </xf>
    <xf numFmtId="3" fontId="1" fillId="0" borderId="43" xfId="5" quotePrefix="1" applyNumberFormat="1" applyFont="1" applyFill="1" applyBorder="1" applyAlignment="1">
      <alignment vertical="center"/>
    </xf>
    <xf numFmtId="3" fontId="1" fillId="0" borderId="43" xfId="5" applyNumberFormat="1" applyFont="1" applyFill="1" applyBorder="1" applyAlignment="1">
      <alignment horizontal="right" vertical="center"/>
    </xf>
    <xf numFmtId="3" fontId="1" fillId="0" borderId="36" xfId="0" applyNumberFormat="1" applyFont="1" applyFill="1" applyBorder="1"/>
    <xf numFmtId="3" fontId="1" fillId="0" borderId="36" xfId="5" applyNumberFormat="1" applyFont="1" applyFill="1" applyBorder="1" applyAlignment="1">
      <alignment horizontal="right"/>
    </xf>
    <xf numFmtId="3" fontId="1" fillId="0" borderId="14" xfId="4" applyNumberFormat="1" applyFont="1" applyFill="1" applyBorder="1" applyAlignment="1">
      <alignment horizontal="right"/>
    </xf>
    <xf numFmtId="3" fontId="1" fillId="0" borderId="2" xfId="0" applyNumberFormat="1" applyFont="1" applyBorder="1"/>
    <xf numFmtId="3" fontId="3" fillId="0" borderId="22" xfId="0" applyNumberFormat="1" applyFont="1" applyFill="1" applyBorder="1" applyAlignment="1">
      <alignment horizontal="right" vertical="center" wrapText="1"/>
    </xf>
    <xf numFmtId="3" fontId="3" fillId="0" borderId="48" xfId="5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center"/>
    </xf>
    <xf numFmtId="3" fontId="3" fillId="0" borderId="49" xfId="0" applyNumberFormat="1" applyFont="1" applyFill="1" applyBorder="1" applyAlignment="1">
      <alignment horizontal="right"/>
    </xf>
    <xf numFmtId="3" fontId="3" fillId="0" borderId="37" xfId="0" applyNumberFormat="1" applyFont="1" applyFill="1" applyBorder="1" applyAlignment="1">
      <alignment horizontal="right"/>
    </xf>
    <xf numFmtId="3" fontId="23" fillId="0" borderId="8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41" xfId="5" applyNumberFormat="1" applyFont="1" applyFill="1" applyBorder="1" applyAlignment="1">
      <alignment vertical="center"/>
    </xf>
    <xf numFmtId="3" fontId="3" fillId="0" borderId="48" xfId="5" applyNumberFormat="1" applyFont="1" applyFill="1" applyBorder="1" applyAlignment="1">
      <alignment vertical="center"/>
    </xf>
    <xf numFmtId="166" fontId="23" fillId="0" borderId="41" xfId="0" applyNumberFormat="1" applyFont="1" applyFill="1" applyBorder="1"/>
    <xf numFmtId="4" fontId="23" fillId="0" borderId="41" xfId="0" applyNumberFormat="1" applyFont="1" applyFill="1" applyBorder="1" applyAlignment="1">
      <alignment horizontal="right"/>
    </xf>
    <xf numFmtId="3" fontId="3" fillId="0" borderId="58" xfId="5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horizontal="right" vertical="center" wrapText="1"/>
    </xf>
    <xf numFmtId="3" fontId="3" fillId="0" borderId="8" xfId="0" applyNumberFormat="1" applyFont="1" applyFill="1" applyBorder="1"/>
    <xf numFmtId="3" fontId="24" fillId="0" borderId="7" xfId="4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6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/>
    </xf>
    <xf numFmtId="3" fontId="1" fillId="0" borderId="13" xfId="4" applyNumberFormat="1" applyFont="1" applyFill="1" applyBorder="1" applyAlignment="1">
      <alignment horizontal="right"/>
    </xf>
    <xf numFmtId="3" fontId="1" fillId="0" borderId="14" xfId="5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1" fillId="0" borderId="10" xfId="0" applyNumberFormat="1" applyFont="1" applyFill="1" applyBorder="1" applyAlignment="1"/>
    <xf numFmtId="3" fontId="3" fillId="0" borderId="0" xfId="0" applyNumberFormat="1" applyFont="1" applyFill="1"/>
    <xf numFmtId="3" fontId="19" fillId="0" borderId="0" xfId="0" applyNumberFormat="1" applyFont="1" applyFill="1"/>
    <xf numFmtId="3" fontId="7" fillId="5" borderId="38" xfId="4" applyNumberFormat="1" applyFont="1" applyFill="1" applyBorder="1" applyAlignment="1">
      <alignment horizontal="right"/>
    </xf>
    <xf numFmtId="3" fontId="4" fillId="5" borderId="39" xfId="4" applyNumberFormat="1" applyFont="1" applyFill="1" applyBorder="1" applyAlignment="1">
      <alignment horizontal="right"/>
    </xf>
    <xf numFmtId="3" fontId="1" fillId="0" borderId="36" xfId="4" applyNumberFormat="1" applyFont="1" applyFill="1" applyBorder="1" applyAlignment="1">
      <alignment horizontal="right"/>
    </xf>
    <xf numFmtId="3" fontId="7" fillId="5" borderId="65" xfId="4" applyNumberFormat="1" applyFont="1" applyFill="1" applyBorder="1" applyAlignment="1">
      <alignment horizontal="right"/>
    </xf>
    <xf numFmtId="3" fontId="7" fillId="5" borderId="41" xfId="4" applyNumberFormat="1" applyFont="1" applyFill="1" applyBorder="1" applyAlignment="1">
      <alignment horizontal="right"/>
    </xf>
    <xf numFmtId="3" fontId="7" fillId="5" borderId="26" xfId="4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/>
    <xf numFmtId="0" fontId="1" fillId="0" borderId="0" xfId="0" applyFont="1" applyFill="1"/>
    <xf numFmtId="165" fontId="23" fillId="0" borderId="41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0" borderId="20" xfId="4" applyNumberFormat="1" applyFont="1" applyFill="1" applyBorder="1" applyAlignment="1">
      <alignment horizontal="right"/>
    </xf>
    <xf numFmtId="3" fontId="4" fillId="0" borderId="37" xfId="4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3" fontId="4" fillId="0" borderId="18" xfId="4" applyNumberFormat="1" applyFont="1" applyFill="1" applyBorder="1" applyAlignment="1">
      <alignment horizontal="right"/>
    </xf>
    <xf numFmtId="0" fontId="3" fillId="0" borderId="16" xfId="0" applyFont="1" applyFill="1" applyBorder="1"/>
    <xf numFmtId="0" fontId="3" fillId="0" borderId="3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35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textRotation="45"/>
    </xf>
    <xf numFmtId="0" fontId="5" fillId="0" borderId="8" xfId="1" applyFont="1" applyFill="1" applyBorder="1" applyAlignment="1">
      <alignment horizontal="center" vertical="center" textRotation="45"/>
    </xf>
    <xf numFmtId="0" fontId="5" fillId="0" borderId="2" xfId="1" applyFont="1" applyFill="1" applyBorder="1" applyAlignment="1">
      <alignment horizontal="center" vertical="center" textRotation="45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29" xfId="1" applyFont="1" applyFill="1" applyBorder="1" applyAlignment="1">
      <alignment vertical="center" textRotation="45" wrapText="1"/>
    </xf>
    <xf numFmtId="0" fontId="5" fillId="0" borderId="31" xfId="1" applyFont="1" applyFill="1" applyBorder="1" applyAlignment="1">
      <alignment vertical="center" textRotation="45" wrapText="1"/>
    </xf>
    <xf numFmtId="0" fontId="5" fillId="0" borderId="22" xfId="1" applyFont="1" applyFill="1" applyBorder="1" applyAlignment="1">
      <alignment horizontal="center" vertical="center" textRotation="45" wrapText="1"/>
    </xf>
    <xf numFmtId="0" fontId="5" fillId="0" borderId="29" xfId="1" applyFont="1" applyFill="1" applyBorder="1" applyAlignment="1">
      <alignment horizontal="center" vertical="center" textRotation="45" wrapText="1"/>
    </xf>
    <xf numFmtId="0" fontId="5" fillId="0" borderId="2" xfId="1" applyFont="1" applyFill="1" applyBorder="1" applyAlignment="1">
      <alignment horizontal="center" vertical="center" textRotation="45" wrapText="1"/>
    </xf>
    <xf numFmtId="0" fontId="5" fillId="0" borderId="22" xfId="1" applyFont="1" applyFill="1" applyBorder="1" applyAlignment="1">
      <alignment horizontal="center" vertical="center" textRotation="45"/>
    </xf>
    <xf numFmtId="0" fontId="5" fillId="0" borderId="29" xfId="1" applyFont="1" applyFill="1" applyBorder="1" applyAlignment="1">
      <alignment horizontal="center" vertical="center" textRotation="45"/>
    </xf>
    <xf numFmtId="0" fontId="5" fillId="0" borderId="3" xfId="1" applyFont="1" applyFill="1" applyBorder="1" applyAlignment="1">
      <alignment horizontal="center" vertical="center" textRotation="49"/>
    </xf>
    <xf numFmtId="0" fontId="5" fillId="0" borderId="8" xfId="1" applyFont="1" applyFill="1" applyBorder="1" applyAlignment="1">
      <alignment horizontal="center" vertical="center" textRotation="49"/>
    </xf>
    <xf numFmtId="0" fontId="5" fillId="0" borderId="2" xfId="1" applyFont="1" applyFill="1" applyBorder="1" applyAlignment="1">
      <alignment horizontal="center" vertical="center" textRotation="49"/>
    </xf>
  </cellXfs>
  <cellStyles count="6">
    <cellStyle name="Normál" xfId="0" builtinId="0"/>
    <cellStyle name="Normál 3" xfId="1"/>
    <cellStyle name="Normál 3 2" xfId="4"/>
    <cellStyle name="Normál 3 2 2" xfId="5"/>
    <cellStyle name="Százalék" xfId="2" builtinId="5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pageSetUpPr fitToPage="1"/>
  </sheetPr>
  <dimension ref="A1:S57"/>
  <sheetViews>
    <sheetView tabSelected="1" zoomScaleNormal="100" zoomScaleSheetLayoutView="100" workbookViewId="0">
      <pane xSplit="1" topLeftCell="B1" activePane="topRight" state="frozen"/>
      <selection activeCell="A4" sqref="A4"/>
      <selection pane="topRight" activeCell="L14" sqref="L14"/>
    </sheetView>
  </sheetViews>
  <sheetFormatPr defaultColWidth="9.109375" defaultRowHeight="11.4" x14ac:dyDescent="0.2"/>
  <cols>
    <col min="1" max="1" width="39.33203125" style="1" customWidth="1"/>
    <col min="2" max="2" width="13.44140625" style="1" customWidth="1"/>
    <col min="3" max="3" width="14" style="1" customWidth="1"/>
    <col min="4" max="4" width="11.33203125" style="1" customWidth="1"/>
    <col min="5" max="5" width="14.5546875" style="1" customWidth="1"/>
    <col min="6" max="6" width="14.88671875" style="1" customWidth="1"/>
    <col min="7" max="7" width="15.44140625" style="1" customWidth="1"/>
    <col min="8" max="8" width="15.5546875" style="1" customWidth="1"/>
    <col min="9" max="9" width="11.33203125" style="1" customWidth="1"/>
    <col min="10" max="10" width="14.5546875" style="1" customWidth="1"/>
    <col min="11" max="12" width="23" style="1" customWidth="1"/>
    <col min="13" max="13" width="22.88671875" style="1" customWidth="1"/>
    <col min="14" max="14" width="15.5546875" style="1" customWidth="1"/>
    <col min="15" max="15" width="18.33203125" style="1" customWidth="1"/>
    <col min="16" max="16" width="11.6640625" style="1" customWidth="1"/>
    <col min="17" max="17" width="12.6640625" style="1" bestFit="1" customWidth="1"/>
    <col min="18" max="16384" width="9.109375" style="1"/>
  </cols>
  <sheetData>
    <row r="1" spans="1:17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  <c r="Q1" s="124"/>
    </row>
    <row r="2" spans="1:17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124"/>
      <c r="P2" s="124"/>
      <c r="Q2" s="124"/>
    </row>
    <row r="3" spans="1:17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</row>
    <row r="4" spans="1:17" ht="13.8" x14ac:dyDescent="0.25">
      <c r="A4" s="594" t="s">
        <v>26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126"/>
      <c r="P4" s="126"/>
      <c r="Q4" s="126"/>
    </row>
    <row r="7" spans="1:17" ht="20.25" customHeight="1" x14ac:dyDescent="0.25">
      <c r="A7" s="127" t="s">
        <v>1</v>
      </c>
    </row>
    <row r="8" spans="1:17" ht="20.25" customHeight="1" thickBot="1" x14ac:dyDescent="0.25">
      <c r="K8" s="242"/>
      <c r="L8" s="242"/>
      <c r="M8" s="242"/>
      <c r="N8" s="1" t="s">
        <v>58</v>
      </c>
    </row>
    <row r="9" spans="1:17" ht="59.25" customHeight="1" thickBot="1" x14ac:dyDescent="0.25">
      <c r="A9" s="603" t="s">
        <v>56</v>
      </c>
      <c r="B9" s="605" t="s">
        <v>55</v>
      </c>
      <c r="C9" s="606"/>
      <c r="D9" s="607"/>
      <c r="E9" s="459" t="s">
        <v>90</v>
      </c>
      <c r="F9" s="158" t="s">
        <v>73</v>
      </c>
      <c r="G9" s="159" t="s">
        <v>35</v>
      </c>
      <c r="H9" s="595" t="s">
        <v>23</v>
      </c>
      <c r="I9" s="596"/>
      <c r="J9" s="596"/>
      <c r="K9" s="596"/>
      <c r="L9" s="597"/>
      <c r="M9" s="598"/>
      <c r="N9" s="591" t="s">
        <v>20</v>
      </c>
    </row>
    <row r="10" spans="1:17" ht="85.5" customHeight="1" thickBot="1" x14ac:dyDescent="0.3">
      <c r="A10" s="604"/>
      <c r="B10" s="160" t="s">
        <v>2</v>
      </c>
      <c r="C10" s="161" t="s">
        <v>3</v>
      </c>
      <c r="D10" s="162" t="s">
        <v>4</v>
      </c>
      <c r="E10" s="163" t="s">
        <v>22</v>
      </c>
      <c r="F10" s="164"/>
      <c r="G10" s="164" t="s">
        <v>71</v>
      </c>
      <c r="H10" s="337" t="s">
        <v>53</v>
      </c>
      <c r="I10" s="342" t="s">
        <v>33</v>
      </c>
      <c r="J10" s="245" t="s">
        <v>57</v>
      </c>
      <c r="K10" s="245" t="s">
        <v>91</v>
      </c>
      <c r="L10" s="245" t="s">
        <v>92</v>
      </c>
      <c r="M10" s="437"/>
      <c r="N10" s="592"/>
    </row>
    <row r="11" spans="1:17" ht="34.5" customHeight="1" x14ac:dyDescent="0.25">
      <c r="A11" s="203" t="s">
        <v>59</v>
      </c>
      <c r="B11" s="250">
        <v>9911</v>
      </c>
      <c r="C11" s="183">
        <v>4256000</v>
      </c>
      <c r="D11" s="530">
        <f>ROUND((9911/8000),2)*4100000+50000+ROUND((10000/8000),2)*4256000-ROUND((10000/8000),2)*4100000</f>
        <v>5329000</v>
      </c>
      <c r="E11" s="529"/>
      <c r="F11" s="523">
        <v>2960132</v>
      </c>
      <c r="G11" s="558">
        <v>279633</v>
      </c>
      <c r="H11" s="463">
        <v>15427016</v>
      </c>
      <c r="I11" s="464">
        <v>1469872</v>
      </c>
      <c r="J11" s="309">
        <v>589389</v>
      </c>
      <c r="K11" s="463">
        <v>100000</v>
      </c>
      <c r="L11" s="382"/>
      <c r="M11" s="382"/>
      <c r="N11" s="290">
        <f>SUM(D11:M11)</f>
        <v>26155042</v>
      </c>
    </row>
    <row r="12" spans="1:17" ht="13.2" x14ac:dyDescent="0.25">
      <c r="A12" s="237" t="s">
        <v>60</v>
      </c>
      <c r="B12" s="381" t="s">
        <v>93</v>
      </c>
      <c r="C12" s="181">
        <v>4256000</v>
      </c>
      <c r="D12" s="531">
        <f>ROUND((1880/8000),2)*4100000+32000+ROUND((1880/8000),2)*4256000+1860-ROUND((1880/8000),2)*4100000</f>
        <v>1055300</v>
      </c>
      <c r="E12" s="363"/>
      <c r="F12" s="524">
        <v>301352</v>
      </c>
      <c r="G12" s="215"/>
      <c r="H12" s="466">
        <v>271178</v>
      </c>
      <c r="I12" s="467"/>
      <c r="J12" s="312"/>
      <c r="K12" s="466"/>
      <c r="L12" s="215"/>
      <c r="M12" s="225"/>
      <c r="N12" s="223">
        <f>SUM(D12:M12)</f>
        <v>1627830</v>
      </c>
    </row>
    <row r="13" spans="1:17" ht="13.2" x14ac:dyDescent="0.25">
      <c r="A13" s="168" t="s">
        <v>61</v>
      </c>
      <c r="B13" s="381" t="s">
        <v>84</v>
      </c>
      <c r="C13" s="181">
        <v>3828555</v>
      </c>
      <c r="D13" s="532">
        <f>4.4*3650000+4.4*(3828555-3650000)</f>
        <v>16845642.000000004</v>
      </c>
      <c r="E13" s="525"/>
      <c r="F13" s="524">
        <v>8250079</v>
      </c>
      <c r="G13" s="371"/>
      <c r="H13" s="466">
        <v>8339237</v>
      </c>
      <c r="I13" s="468">
        <v>800911</v>
      </c>
      <c r="J13" s="312"/>
      <c r="K13" s="466"/>
      <c r="L13" s="559">
        <v>13465953</v>
      </c>
      <c r="M13" s="215"/>
      <c r="N13" s="223">
        <f>SUM(D13:M13)</f>
        <v>47701822</v>
      </c>
    </row>
    <row r="14" spans="1:17" ht="20.25" customHeight="1" x14ac:dyDescent="0.25">
      <c r="A14" s="166" t="s">
        <v>25</v>
      </c>
      <c r="B14" s="213"/>
      <c r="C14" s="334"/>
      <c r="D14" s="531"/>
      <c r="E14" s="363"/>
      <c r="F14" s="365"/>
      <c r="G14" s="371"/>
      <c r="H14" s="466">
        <v>805057</v>
      </c>
      <c r="I14" s="365"/>
      <c r="J14" s="312"/>
      <c r="K14" s="466"/>
      <c r="L14" s="55"/>
      <c r="M14" s="291"/>
      <c r="N14" s="223">
        <f t="shared" ref="N14:N20" si="0">SUM(D14:M14)</f>
        <v>805057</v>
      </c>
    </row>
    <row r="15" spans="1:17" ht="20.25" customHeight="1" x14ac:dyDescent="0.25">
      <c r="A15" s="166" t="s">
        <v>72</v>
      </c>
      <c r="B15" s="350">
        <v>30</v>
      </c>
      <c r="C15" s="339">
        <v>336285</v>
      </c>
      <c r="D15" s="526">
        <f>B15*C15</f>
        <v>10088550</v>
      </c>
      <c r="E15" s="525"/>
      <c r="F15" s="524">
        <v>1995652</v>
      </c>
      <c r="G15" s="223"/>
      <c r="H15" s="466">
        <v>-1229327</v>
      </c>
      <c r="I15" s="468">
        <v>14862</v>
      </c>
      <c r="J15" s="313"/>
      <c r="K15" s="466"/>
      <c r="L15" s="215"/>
      <c r="M15" s="225"/>
      <c r="N15" s="223">
        <f t="shared" si="0"/>
        <v>10869737</v>
      </c>
    </row>
    <row r="16" spans="1:17" ht="20.25" customHeight="1" x14ac:dyDescent="0.25">
      <c r="A16" s="166" t="s">
        <v>70</v>
      </c>
      <c r="B16" s="555">
        <v>5</v>
      </c>
      <c r="C16" s="181">
        <v>25000</v>
      </c>
      <c r="D16" s="526">
        <f>B16*C16</f>
        <v>125000</v>
      </c>
      <c r="E16" s="363"/>
      <c r="F16" s="363"/>
      <c r="G16" s="392"/>
      <c r="H16" s="466">
        <v>-125000</v>
      </c>
      <c r="I16" s="365"/>
      <c r="J16" s="223"/>
      <c r="K16" s="215"/>
      <c r="L16" s="215"/>
      <c r="M16" s="225"/>
      <c r="N16" s="223">
        <f t="shared" si="0"/>
        <v>0</v>
      </c>
    </row>
    <row r="17" spans="1:19" ht="20.25" customHeight="1" x14ac:dyDescent="0.25">
      <c r="A17" s="166" t="s">
        <v>69</v>
      </c>
      <c r="B17" s="350">
        <v>32</v>
      </c>
      <c r="C17" s="181">
        <v>491550</v>
      </c>
      <c r="D17" s="526">
        <f>ROUND(B17*C17,0)</f>
        <v>15729600</v>
      </c>
      <c r="E17" s="525"/>
      <c r="F17" s="524">
        <v>1344419</v>
      </c>
      <c r="G17" s="392"/>
      <c r="H17" s="466">
        <v>9030363</v>
      </c>
      <c r="I17" s="468">
        <v>2634035</v>
      </c>
      <c r="J17" s="223"/>
      <c r="K17" s="466"/>
      <c r="L17" s="215"/>
      <c r="M17" s="225"/>
      <c r="N17" s="223">
        <f t="shared" si="0"/>
        <v>28738417</v>
      </c>
    </row>
    <row r="18" spans="1:19" ht="20.25" customHeight="1" x14ac:dyDescent="0.25">
      <c r="A18" s="166" t="s">
        <v>80</v>
      </c>
      <c r="B18" s="350">
        <f>68-1</f>
        <v>67</v>
      </c>
      <c r="C18" s="339">
        <v>74328</v>
      </c>
      <c r="D18" s="533">
        <f>80*72996+66*(74328-72996)-14*72996+1*74328</f>
        <v>4979976</v>
      </c>
      <c r="E18" s="363"/>
      <c r="F18" s="527">
        <v>122652</v>
      </c>
      <c r="G18" s="392"/>
      <c r="H18" s="466">
        <v>861851</v>
      </c>
      <c r="I18" s="469">
        <v>12258680</v>
      </c>
      <c r="J18" s="223"/>
      <c r="K18" s="466"/>
      <c r="L18" s="215"/>
      <c r="M18" s="225"/>
      <c r="N18" s="223">
        <f t="shared" si="0"/>
        <v>18223159</v>
      </c>
    </row>
    <row r="19" spans="1:19" ht="29.25" customHeight="1" x14ac:dyDescent="0.25">
      <c r="A19" s="167" t="s">
        <v>54</v>
      </c>
      <c r="B19" s="213"/>
      <c r="C19" s="206"/>
      <c r="D19" s="528"/>
      <c r="E19" s="394"/>
      <c r="F19" s="394"/>
      <c r="G19" s="560">
        <v>1339597</v>
      </c>
      <c r="H19" s="466">
        <v>857507</v>
      </c>
      <c r="I19" s="284"/>
      <c r="J19" s="470"/>
      <c r="K19" s="223"/>
      <c r="L19" s="29"/>
      <c r="M19" s="292"/>
      <c r="N19" s="223">
        <f t="shared" si="0"/>
        <v>2197104</v>
      </c>
    </row>
    <row r="20" spans="1:19" ht="29.25" customHeight="1" thickBot="1" x14ac:dyDescent="0.3">
      <c r="A20" s="353" t="s">
        <v>76</v>
      </c>
      <c r="B20" s="197"/>
      <c r="C20" s="190"/>
      <c r="D20" s="198"/>
      <c r="E20" s="65"/>
      <c r="F20" s="65"/>
      <c r="G20" s="392"/>
      <c r="H20" s="402"/>
      <c r="I20" s="403"/>
      <c r="J20" s="30"/>
      <c r="K20" s="30"/>
      <c r="L20" s="404"/>
      <c r="M20" s="361"/>
      <c r="N20" s="223">
        <f t="shared" si="0"/>
        <v>0</v>
      </c>
    </row>
    <row r="21" spans="1:19" ht="20.25" customHeight="1" thickBot="1" x14ac:dyDescent="0.3">
      <c r="A21" s="9" t="s">
        <v>5</v>
      </c>
      <c r="B21" s="224"/>
      <c r="C21" s="74"/>
      <c r="D21" s="75">
        <f t="shared" ref="D21:M21" si="1">SUM(D11:D20)</f>
        <v>54153068</v>
      </c>
      <c r="E21" s="254">
        <f t="shared" si="1"/>
        <v>0</v>
      </c>
      <c r="F21" s="254">
        <f t="shared" si="1"/>
        <v>14974286</v>
      </c>
      <c r="G21" s="254">
        <f t="shared" si="1"/>
        <v>1619230</v>
      </c>
      <c r="H21" s="75">
        <f t="shared" si="1"/>
        <v>34237882</v>
      </c>
      <c r="I21" s="75">
        <f t="shared" si="1"/>
        <v>17178360</v>
      </c>
      <c r="J21" s="75">
        <f t="shared" si="1"/>
        <v>589389</v>
      </c>
      <c r="K21" s="75">
        <f t="shared" si="1"/>
        <v>100000</v>
      </c>
      <c r="L21" s="75">
        <f t="shared" si="1"/>
        <v>13465953</v>
      </c>
      <c r="M21" s="362">
        <f t="shared" si="1"/>
        <v>0</v>
      </c>
      <c r="N21" s="296">
        <f>SUM(N11:N20)</f>
        <v>136318168</v>
      </c>
    </row>
    <row r="22" spans="1:19" ht="20.25" customHeight="1" x14ac:dyDescent="0.2">
      <c r="A22" s="216" t="s">
        <v>24</v>
      </c>
      <c r="B22" s="216"/>
      <c r="C22" s="216"/>
      <c r="D22" s="216"/>
      <c r="E22" s="216"/>
      <c r="F22" s="216"/>
      <c r="G22" s="359" t="s">
        <v>95</v>
      </c>
      <c r="H22" s="479">
        <v>-5109404</v>
      </c>
      <c r="I22" s="216"/>
      <c r="J22" s="216"/>
      <c r="K22" s="216"/>
      <c r="L22" s="216"/>
      <c r="M22" s="216"/>
    </row>
    <row r="23" spans="1:19" ht="20.25" customHeight="1" x14ac:dyDescent="0.25">
      <c r="A23" s="354" t="s">
        <v>6</v>
      </c>
      <c r="B23" s="216"/>
      <c r="C23" s="216"/>
      <c r="D23" s="216"/>
      <c r="E23" s="216"/>
      <c r="F23" s="216"/>
      <c r="G23" s="357"/>
      <c r="H23" s="561">
        <f>SUM(H21:H22)</f>
        <v>29128478</v>
      </c>
      <c r="I23" s="216"/>
      <c r="J23" s="216"/>
      <c r="K23" s="216"/>
      <c r="L23" s="216"/>
      <c r="M23" s="216"/>
    </row>
    <row r="24" spans="1:19" ht="20.25" customHeight="1" thickBot="1" x14ac:dyDescent="0.25">
      <c r="B24" s="216"/>
      <c r="C24" s="216"/>
      <c r="D24" s="216"/>
      <c r="E24" s="216"/>
      <c r="F24" s="216"/>
      <c r="G24" s="216"/>
      <c r="H24" s="216"/>
      <c r="I24" s="216"/>
      <c r="J24" s="26"/>
      <c r="K24" s="26"/>
      <c r="L24" s="26"/>
      <c r="M24" s="26"/>
      <c r="N24" s="26"/>
      <c r="O24" s="15"/>
      <c r="P24" s="15"/>
      <c r="Q24" s="15"/>
      <c r="R24" s="15"/>
    </row>
    <row r="25" spans="1:19" ht="34.200000000000003" x14ac:dyDescent="0.2">
      <c r="A25" s="608" t="s">
        <v>56</v>
      </c>
      <c r="B25" s="562" t="s">
        <v>27</v>
      </c>
      <c r="C25" s="562" t="s">
        <v>28</v>
      </c>
      <c r="D25" s="562" t="s">
        <v>29</v>
      </c>
      <c r="E25" s="342" t="s">
        <v>30</v>
      </c>
      <c r="F25" s="342" t="s">
        <v>31</v>
      </c>
      <c r="G25" s="348" t="s">
        <v>32</v>
      </c>
      <c r="H25" s="563" t="s">
        <v>9</v>
      </c>
      <c r="I25" s="216"/>
      <c r="J25" s="216"/>
      <c r="K25" s="216"/>
      <c r="L25" s="216"/>
      <c r="N25" s="15"/>
      <c r="O25" s="15"/>
      <c r="P25" s="16"/>
      <c r="Q25" s="16"/>
      <c r="R25" s="16"/>
      <c r="S25" s="15"/>
    </row>
    <row r="26" spans="1:19" ht="20.25" customHeight="1" thickBot="1" x14ac:dyDescent="0.35">
      <c r="A26" s="609"/>
      <c r="B26" s="550" t="s">
        <v>7</v>
      </c>
      <c r="C26" s="550" t="s">
        <v>7</v>
      </c>
      <c r="D26" s="550" t="s">
        <v>7</v>
      </c>
      <c r="E26" s="564" t="s">
        <v>7</v>
      </c>
      <c r="F26" s="550" t="s">
        <v>7</v>
      </c>
      <c r="G26" s="565" t="s">
        <v>7</v>
      </c>
      <c r="H26" s="566" t="s">
        <v>7</v>
      </c>
      <c r="I26" s="216"/>
      <c r="J26" s="216"/>
      <c r="K26" s="216"/>
      <c r="L26" s="216"/>
      <c r="N26" s="39"/>
      <c r="O26" s="40"/>
      <c r="P26" s="41"/>
      <c r="Q26" s="34"/>
      <c r="R26" s="42"/>
      <c r="S26" s="15"/>
    </row>
    <row r="27" spans="1:19" ht="15.6" x14ac:dyDescent="0.3">
      <c r="A27" s="169" t="s">
        <v>59</v>
      </c>
      <c r="B27" s="567">
        <v>14719234</v>
      </c>
      <c r="C27" s="460">
        <v>2493344</v>
      </c>
      <c r="D27" s="460">
        <v>5687751</v>
      </c>
      <c r="E27" s="534"/>
      <c r="F27" s="290"/>
      <c r="G27" s="535">
        <v>12800</v>
      </c>
      <c r="H27" s="290">
        <f>B27+C27+D27+E27+F27+G27</f>
        <v>22913129</v>
      </c>
      <c r="I27" s="216"/>
      <c r="J27" s="216"/>
      <c r="K27" s="216"/>
      <c r="L27" s="216"/>
      <c r="N27" s="34"/>
      <c r="O27" s="40"/>
      <c r="P27" s="34"/>
      <c r="Q27" s="43"/>
      <c r="R27" s="44"/>
      <c r="S27" s="15"/>
    </row>
    <row r="28" spans="1:19" ht="15.6" x14ac:dyDescent="0.3">
      <c r="A28" s="170" t="s">
        <v>60</v>
      </c>
      <c r="B28" s="536">
        <v>947282</v>
      </c>
      <c r="C28" s="285">
        <v>167818</v>
      </c>
      <c r="D28" s="285">
        <v>433424</v>
      </c>
      <c r="E28" s="314"/>
      <c r="F28" s="223"/>
      <c r="G28" s="461"/>
      <c r="H28" s="309">
        <f t="shared" ref="H28:H34" si="2">B28+C28+D28+E28+F28+G28</f>
        <v>1548524</v>
      </c>
      <c r="I28" s="216"/>
      <c r="J28" s="216"/>
      <c r="K28" s="216"/>
      <c r="L28" s="216"/>
      <c r="N28" s="34"/>
      <c r="O28" s="40"/>
      <c r="P28" s="34"/>
      <c r="Q28" s="43"/>
      <c r="R28" s="44"/>
      <c r="S28" s="15"/>
    </row>
    <row r="29" spans="1:19" ht="15.6" x14ac:dyDescent="0.3">
      <c r="A29" s="237" t="s">
        <v>61</v>
      </c>
      <c r="B29" s="536">
        <v>33054568</v>
      </c>
      <c r="C29" s="285">
        <v>4988524</v>
      </c>
      <c r="D29" s="285">
        <v>5814011</v>
      </c>
      <c r="E29" s="314"/>
      <c r="F29" s="223"/>
      <c r="G29" s="461">
        <v>428072</v>
      </c>
      <c r="H29" s="309">
        <f t="shared" si="2"/>
        <v>44285175</v>
      </c>
      <c r="I29" s="216"/>
      <c r="J29" s="216"/>
      <c r="K29" s="216"/>
      <c r="L29" s="216"/>
      <c r="N29" s="34"/>
      <c r="O29" s="40"/>
      <c r="P29" s="34"/>
      <c r="Q29" s="43"/>
      <c r="R29" s="44"/>
      <c r="S29" s="15"/>
    </row>
    <row r="30" spans="1:19" ht="20.25" customHeight="1" x14ac:dyDescent="0.3">
      <c r="A30" s="166" t="s">
        <v>25</v>
      </c>
      <c r="B30" s="536">
        <v>356000</v>
      </c>
      <c r="C30" s="285">
        <v>49674</v>
      </c>
      <c r="D30" s="223"/>
      <c r="E30" s="314"/>
      <c r="F30" s="223"/>
      <c r="G30" s="314"/>
      <c r="H30" s="223">
        <f t="shared" si="2"/>
        <v>405674</v>
      </c>
      <c r="I30" s="216"/>
      <c r="J30" s="216"/>
      <c r="K30" s="216"/>
      <c r="L30" s="216"/>
      <c r="N30" s="34"/>
      <c r="O30" s="40"/>
      <c r="P30" s="34"/>
      <c r="Q30" s="43"/>
      <c r="R30" s="44"/>
      <c r="S30" s="15"/>
    </row>
    <row r="31" spans="1:19" ht="20.25" customHeight="1" x14ac:dyDescent="0.3">
      <c r="A31" s="166" t="s">
        <v>72</v>
      </c>
      <c r="B31" s="536">
        <v>9343421</v>
      </c>
      <c r="C31" s="285">
        <v>1556378</v>
      </c>
      <c r="D31" s="285">
        <v>326005</v>
      </c>
      <c r="E31" s="314"/>
      <c r="F31" s="223"/>
      <c r="G31" s="461">
        <v>2428100</v>
      </c>
      <c r="H31" s="223">
        <f t="shared" si="2"/>
        <v>13653904</v>
      </c>
      <c r="I31" s="216"/>
      <c r="J31" s="216"/>
      <c r="K31" s="216"/>
      <c r="L31" s="216"/>
      <c r="N31" s="34"/>
      <c r="O31" s="40"/>
      <c r="P31" s="34"/>
      <c r="Q31" s="43"/>
      <c r="R31" s="44"/>
      <c r="S31" s="15"/>
    </row>
    <row r="32" spans="1:19" ht="20.25" customHeight="1" x14ac:dyDescent="0.3">
      <c r="A32" s="166" t="s">
        <v>70</v>
      </c>
      <c r="B32" s="568"/>
      <c r="C32" s="223"/>
      <c r="D32" s="285"/>
      <c r="E32" s="314"/>
      <c r="F32" s="223"/>
      <c r="G32" s="407"/>
      <c r="H32" s="309">
        <f t="shared" si="2"/>
        <v>0</v>
      </c>
      <c r="I32" s="216"/>
      <c r="J32" s="216"/>
      <c r="K32" s="216"/>
      <c r="L32" s="216"/>
      <c r="N32" s="34"/>
      <c r="O32" s="40"/>
      <c r="P32" s="34"/>
      <c r="Q32" s="43"/>
      <c r="R32" s="44"/>
      <c r="S32" s="15"/>
    </row>
    <row r="33" spans="1:19" ht="20.25" customHeight="1" x14ac:dyDescent="0.3">
      <c r="A33" s="166" t="s">
        <v>69</v>
      </c>
      <c r="B33" s="536">
        <v>21711712</v>
      </c>
      <c r="C33" s="285">
        <v>2730561</v>
      </c>
      <c r="D33" s="285">
        <v>168485</v>
      </c>
      <c r="E33" s="314"/>
      <c r="F33" s="223"/>
      <c r="G33" s="407">
        <v>558457</v>
      </c>
      <c r="H33" s="309">
        <f t="shared" si="2"/>
        <v>25169215</v>
      </c>
      <c r="I33" s="216"/>
      <c r="J33" s="216"/>
      <c r="K33" s="216"/>
      <c r="L33" s="216"/>
      <c r="N33" s="34"/>
      <c r="O33" s="40"/>
      <c r="P33" s="34"/>
      <c r="Q33" s="43"/>
      <c r="R33" s="44"/>
      <c r="S33" s="15"/>
    </row>
    <row r="34" spans="1:19" ht="20.25" customHeight="1" x14ac:dyDescent="0.3">
      <c r="A34" s="166" t="s">
        <v>80</v>
      </c>
      <c r="B34" s="536">
        <v>1444718</v>
      </c>
      <c r="C34" s="285">
        <v>235615</v>
      </c>
      <c r="D34" s="285">
        <v>14995325</v>
      </c>
      <c r="E34" s="314"/>
      <c r="F34" s="223"/>
      <c r="G34" s="407"/>
      <c r="H34" s="309">
        <f t="shared" si="2"/>
        <v>16675658</v>
      </c>
      <c r="I34" s="216"/>
      <c r="J34" s="216"/>
      <c r="K34" s="216"/>
      <c r="L34" s="216"/>
      <c r="N34" s="34"/>
      <c r="O34" s="40"/>
      <c r="P34" s="34"/>
      <c r="Q34" s="43"/>
      <c r="R34" s="44"/>
      <c r="S34" s="15"/>
    </row>
    <row r="35" spans="1:19" ht="32.25" customHeight="1" x14ac:dyDescent="0.3">
      <c r="A35" s="167" t="s">
        <v>54</v>
      </c>
      <c r="B35" s="536">
        <v>1368088</v>
      </c>
      <c r="C35" s="285">
        <v>136627</v>
      </c>
      <c r="D35" s="223"/>
      <c r="E35" s="314"/>
      <c r="F35" s="223"/>
      <c r="G35" s="314"/>
      <c r="H35" s="309">
        <f t="shared" ref="H35:H37" si="3">B35+C35+D35+G35+F35+E35</f>
        <v>1504715</v>
      </c>
      <c r="I35" s="216"/>
      <c r="J35" s="216"/>
      <c r="K35" s="216"/>
      <c r="L35" s="216"/>
      <c r="N35" s="34"/>
      <c r="O35" s="40"/>
      <c r="P35" s="34"/>
      <c r="Q35" s="43"/>
      <c r="R35" s="44"/>
      <c r="S35" s="15"/>
    </row>
    <row r="36" spans="1:19" ht="32.25" customHeight="1" x14ac:dyDescent="0.3">
      <c r="A36" s="237" t="s">
        <v>86</v>
      </c>
      <c r="B36" s="233"/>
      <c r="C36" s="405"/>
      <c r="D36" s="233"/>
      <c r="E36" s="305"/>
      <c r="F36" s="356"/>
      <c r="G36" s="406"/>
      <c r="H36" s="309">
        <f t="shared" si="3"/>
        <v>0</v>
      </c>
      <c r="I36" s="216"/>
      <c r="J36" s="216"/>
      <c r="K36" s="216"/>
      <c r="L36" s="216"/>
      <c r="N36" s="34"/>
      <c r="O36" s="40"/>
      <c r="P36" s="34"/>
      <c r="Q36" s="43"/>
      <c r="R36" s="44"/>
      <c r="S36" s="15"/>
    </row>
    <row r="37" spans="1:19" ht="32.25" customHeight="1" thickBot="1" x14ac:dyDescent="0.35">
      <c r="A37" s="353" t="s">
        <v>76</v>
      </c>
      <c r="B37" s="293"/>
      <c r="C37" s="294"/>
      <c r="D37" s="307"/>
      <c r="E37" s="308"/>
      <c r="F37" s="294"/>
      <c r="G37" s="308"/>
      <c r="H37" s="569">
        <f t="shared" si="3"/>
        <v>0</v>
      </c>
      <c r="I37" s="216"/>
      <c r="J37" s="216"/>
      <c r="K37" s="216"/>
      <c r="L37" s="216"/>
      <c r="N37" s="34"/>
      <c r="O37" s="40"/>
      <c r="P37" s="34"/>
      <c r="Q37" s="43"/>
      <c r="R37" s="44"/>
      <c r="S37" s="15"/>
    </row>
    <row r="38" spans="1:19" ht="20.25" customHeight="1" thickBot="1" x14ac:dyDescent="0.35">
      <c r="A38" s="9" t="s">
        <v>5</v>
      </c>
      <c r="B38" s="280">
        <f t="shared" ref="B38:H38" si="4">SUM(B27:B37)</f>
        <v>82945023</v>
      </c>
      <c r="C38" s="276">
        <f t="shared" si="4"/>
        <v>12358541</v>
      </c>
      <c r="D38" s="280">
        <f t="shared" si="4"/>
        <v>27425001</v>
      </c>
      <c r="E38" s="276">
        <f t="shared" si="4"/>
        <v>0</v>
      </c>
      <c r="F38" s="276">
        <f t="shared" si="4"/>
        <v>0</v>
      </c>
      <c r="G38" s="280">
        <f>SUM(G27:G37)</f>
        <v>3427429</v>
      </c>
      <c r="H38" s="570">
        <f t="shared" si="4"/>
        <v>126155994</v>
      </c>
      <c r="I38" s="216"/>
      <c r="J38" s="216"/>
      <c r="K38" s="216"/>
      <c r="L38" s="216"/>
      <c r="N38" s="45"/>
      <c r="O38" s="45"/>
      <c r="P38" s="45"/>
      <c r="Q38" s="45"/>
      <c r="R38" s="45"/>
      <c r="S38" s="15"/>
    </row>
    <row r="39" spans="1:19" ht="20.25" customHeight="1" x14ac:dyDescent="0.2">
      <c r="A39" s="216"/>
      <c r="B39" s="216"/>
      <c r="C39" s="216"/>
      <c r="D39" s="216"/>
      <c r="E39" s="216"/>
      <c r="F39" s="26"/>
      <c r="G39" s="26"/>
      <c r="H39" s="26"/>
      <c r="I39" s="26"/>
      <c r="J39" s="26"/>
      <c r="K39" s="26"/>
      <c r="L39" s="26"/>
      <c r="M39" s="15"/>
      <c r="N39" s="15"/>
      <c r="O39" s="15"/>
      <c r="P39" s="15"/>
      <c r="Q39" s="15"/>
      <c r="R39" s="15"/>
    </row>
    <row r="40" spans="1:19" ht="18.75" customHeight="1" x14ac:dyDescent="0.25">
      <c r="A40" s="127" t="s">
        <v>10</v>
      </c>
    </row>
    <row r="41" spans="1:19" ht="20.25" customHeight="1" thickBot="1" x14ac:dyDescent="0.25"/>
    <row r="42" spans="1:19" ht="20.25" customHeight="1" x14ac:dyDescent="0.2">
      <c r="A42" s="601" t="s">
        <v>56</v>
      </c>
      <c r="B42" s="4" t="s">
        <v>12</v>
      </c>
      <c r="C42" s="5" t="s">
        <v>13</v>
      </c>
      <c r="D42" s="4" t="s">
        <v>14</v>
      </c>
      <c r="E42" s="599" t="s">
        <v>37</v>
      </c>
    </row>
    <row r="43" spans="1:19" ht="20.25" customHeight="1" thickBot="1" x14ac:dyDescent="0.25">
      <c r="A43" s="602"/>
      <c r="B43" s="152" t="s">
        <v>8</v>
      </c>
      <c r="C43" s="21" t="s">
        <v>8</v>
      </c>
      <c r="D43" s="153" t="s">
        <v>15</v>
      </c>
      <c r="E43" s="600"/>
      <c r="F43" s="80" t="s">
        <v>38</v>
      </c>
      <c r="N43" s="109"/>
    </row>
    <row r="44" spans="1:19" ht="20.25" customHeight="1" x14ac:dyDescent="0.25">
      <c r="A44" s="18" t="s">
        <v>78</v>
      </c>
      <c r="B44" s="299">
        <f t="shared" ref="B44:B50" si="5">N11</f>
        <v>26155042</v>
      </c>
      <c r="C44" s="300">
        <f t="shared" ref="C44:C52" si="6">H27</f>
        <v>22913129</v>
      </c>
      <c r="D44" s="297">
        <f>B44-C44</f>
        <v>3241913</v>
      </c>
      <c r="E44" s="171"/>
      <c r="F44" s="102"/>
      <c r="N44" s="109"/>
    </row>
    <row r="45" spans="1:19" ht="20.25" customHeight="1" x14ac:dyDescent="0.25">
      <c r="A45" s="17" t="s">
        <v>60</v>
      </c>
      <c r="B45" s="301">
        <f t="shared" si="5"/>
        <v>1627830</v>
      </c>
      <c r="C45" s="302">
        <f t="shared" si="6"/>
        <v>1548524</v>
      </c>
      <c r="D45" s="298">
        <f t="shared" ref="D45:D52" si="7">B45-C45</f>
        <v>79306</v>
      </c>
      <c r="E45" s="172"/>
      <c r="F45" s="102"/>
      <c r="J45" s="103"/>
      <c r="K45" s="103"/>
      <c r="L45" s="103"/>
      <c r="M45" s="103"/>
      <c r="N45" s="109"/>
    </row>
    <row r="46" spans="1:19" ht="20.25" customHeight="1" x14ac:dyDescent="0.25">
      <c r="A46" s="17" t="s">
        <v>61</v>
      </c>
      <c r="B46" s="301">
        <f t="shared" si="5"/>
        <v>47701822</v>
      </c>
      <c r="C46" s="302">
        <f t="shared" si="6"/>
        <v>44285175</v>
      </c>
      <c r="D46" s="298">
        <f t="shared" si="7"/>
        <v>3416647</v>
      </c>
      <c r="E46" s="172"/>
      <c r="F46" s="102"/>
      <c r="J46" s="103"/>
      <c r="K46" s="103"/>
      <c r="L46" s="103"/>
      <c r="M46" s="103"/>
      <c r="N46" s="109"/>
    </row>
    <row r="47" spans="1:19" ht="20.25" customHeight="1" x14ac:dyDescent="0.25">
      <c r="A47" s="17" t="s">
        <v>25</v>
      </c>
      <c r="B47" s="301">
        <f t="shared" si="5"/>
        <v>805057</v>
      </c>
      <c r="C47" s="302">
        <f t="shared" si="6"/>
        <v>405674</v>
      </c>
      <c r="D47" s="298">
        <f t="shared" si="7"/>
        <v>399383</v>
      </c>
      <c r="E47" s="172"/>
      <c r="F47" s="102"/>
      <c r="J47" s="103"/>
      <c r="K47" s="103"/>
      <c r="L47" s="103"/>
      <c r="M47" s="103"/>
      <c r="N47" s="109"/>
    </row>
    <row r="48" spans="1:19" ht="20.25" customHeight="1" x14ac:dyDescent="0.25">
      <c r="A48" s="17" t="s">
        <v>72</v>
      </c>
      <c r="B48" s="301">
        <f t="shared" si="5"/>
        <v>10869737</v>
      </c>
      <c r="C48" s="302">
        <f t="shared" si="6"/>
        <v>13653904</v>
      </c>
      <c r="D48" s="298">
        <f t="shared" si="7"/>
        <v>-2784167</v>
      </c>
      <c r="E48" s="172"/>
      <c r="F48" s="102"/>
      <c r="J48" s="103"/>
      <c r="K48" s="103"/>
      <c r="L48" s="103"/>
      <c r="M48" s="103"/>
      <c r="N48" s="109"/>
    </row>
    <row r="49" spans="1:14" ht="20.25" customHeight="1" x14ac:dyDescent="0.25">
      <c r="A49" s="166" t="s">
        <v>70</v>
      </c>
      <c r="B49" s="301">
        <f t="shared" si="5"/>
        <v>0</v>
      </c>
      <c r="C49" s="302">
        <f t="shared" si="6"/>
        <v>0</v>
      </c>
      <c r="D49" s="298">
        <f t="shared" si="7"/>
        <v>0</v>
      </c>
      <c r="E49" s="172"/>
      <c r="F49" s="102"/>
      <c r="J49" s="103"/>
      <c r="K49" s="103"/>
      <c r="L49" s="103"/>
      <c r="M49" s="103"/>
      <c r="N49" s="109"/>
    </row>
    <row r="50" spans="1:14" ht="20.25" customHeight="1" x14ac:dyDescent="0.25">
      <c r="A50" s="166" t="s">
        <v>69</v>
      </c>
      <c r="B50" s="301">
        <f t="shared" si="5"/>
        <v>28738417</v>
      </c>
      <c r="C50" s="302">
        <f t="shared" si="6"/>
        <v>25169215</v>
      </c>
      <c r="D50" s="298">
        <f t="shared" si="7"/>
        <v>3569202</v>
      </c>
      <c r="E50" s="172"/>
      <c r="F50" s="102"/>
      <c r="J50" s="103"/>
      <c r="K50" s="103"/>
      <c r="L50" s="103"/>
      <c r="M50" s="103"/>
      <c r="N50" s="109"/>
    </row>
    <row r="51" spans="1:14" ht="20.25" customHeight="1" x14ac:dyDescent="0.25">
      <c r="A51" s="166" t="s">
        <v>80</v>
      </c>
      <c r="B51" s="301">
        <f t="shared" ref="B51" si="8">N18</f>
        <v>18223159</v>
      </c>
      <c r="C51" s="302">
        <f t="shared" si="6"/>
        <v>16675658</v>
      </c>
      <c r="D51" s="298">
        <f t="shared" si="7"/>
        <v>1547501</v>
      </c>
      <c r="E51" s="172"/>
      <c r="F51" s="102"/>
      <c r="J51" s="103"/>
      <c r="K51" s="103"/>
      <c r="L51" s="103"/>
      <c r="M51" s="103"/>
      <c r="N51" s="109"/>
    </row>
    <row r="52" spans="1:14" ht="30" customHeight="1" x14ac:dyDescent="0.25">
      <c r="A52" s="170" t="s">
        <v>54</v>
      </c>
      <c r="B52" s="301">
        <f t="shared" ref="B52" si="9">N19</f>
        <v>2197104</v>
      </c>
      <c r="C52" s="302">
        <f t="shared" si="6"/>
        <v>1504715</v>
      </c>
      <c r="D52" s="298">
        <f t="shared" si="7"/>
        <v>692389</v>
      </c>
      <c r="E52" s="172"/>
      <c r="F52" s="102"/>
      <c r="G52" s="10"/>
      <c r="H52" s="10"/>
      <c r="J52" s="103"/>
      <c r="K52" s="103"/>
      <c r="L52" s="103"/>
      <c r="M52" s="103"/>
      <c r="N52" s="109"/>
    </row>
    <row r="53" spans="1:14" ht="30" customHeight="1" x14ac:dyDescent="0.25">
      <c r="A53" s="237" t="s">
        <v>86</v>
      </c>
      <c r="B53" s="303"/>
      <c r="C53" s="302">
        <f t="shared" ref="C53:C54" si="10">H36</f>
        <v>0</v>
      </c>
      <c r="D53" s="298">
        <f>B53-C53</f>
        <v>0</v>
      </c>
      <c r="E53" s="393"/>
      <c r="F53" s="102"/>
      <c r="G53" s="10"/>
      <c r="H53" s="10"/>
      <c r="J53" s="103"/>
      <c r="K53" s="103"/>
      <c r="L53" s="103"/>
      <c r="M53" s="103"/>
      <c r="N53" s="109"/>
    </row>
    <row r="54" spans="1:14" ht="30" customHeight="1" thickBot="1" x14ac:dyDescent="0.3">
      <c r="A54" s="239" t="s">
        <v>76</v>
      </c>
      <c r="B54" s="303">
        <f>N20</f>
        <v>0</v>
      </c>
      <c r="C54" s="439">
        <f t="shared" si="10"/>
        <v>0</v>
      </c>
      <c r="D54" s="440">
        <f>B54-C54</f>
        <v>0</v>
      </c>
      <c r="E54" s="173"/>
      <c r="F54" s="102"/>
      <c r="J54" s="103"/>
      <c r="K54" s="103"/>
      <c r="L54" s="103"/>
      <c r="M54" s="103"/>
      <c r="N54" s="109"/>
    </row>
    <row r="55" spans="1:14" ht="20.25" customHeight="1" thickBot="1" x14ac:dyDescent="0.3">
      <c r="A55" s="71" t="s">
        <v>11</v>
      </c>
      <c r="B55" s="304">
        <f>SUM(B44:B54)</f>
        <v>136318168</v>
      </c>
      <c r="C55" s="304">
        <f>SUM(C44:C54)</f>
        <v>126155994</v>
      </c>
      <c r="D55" s="304">
        <f>SUM(D44:D54)</f>
        <v>10162174</v>
      </c>
      <c r="E55" s="64"/>
      <c r="F55" s="111"/>
      <c r="G55" s="10"/>
      <c r="H55" s="10"/>
      <c r="J55" s="103"/>
      <c r="K55" s="103"/>
      <c r="L55" s="103"/>
      <c r="M55" s="103"/>
      <c r="N55" s="109"/>
    </row>
    <row r="56" spans="1:14" x14ac:dyDescent="0.2">
      <c r="D56" s="10"/>
      <c r="E56" s="10"/>
    </row>
    <row r="57" spans="1:14" x14ac:dyDescent="0.2">
      <c r="B57" s="10"/>
    </row>
  </sheetData>
  <mergeCells count="11">
    <mergeCell ref="E42:E43"/>
    <mergeCell ref="A42:A43"/>
    <mergeCell ref="A9:A10"/>
    <mergeCell ref="B9:D9"/>
    <mergeCell ref="A25:A26"/>
    <mergeCell ref="A3:O3"/>
    <mergeCell ref="N9:N10"/>
    <mergeCell ref="A1:N1"/>
    <mergeCell ref="A2:N2"/>
    <mergeCell ref="A4:N4"/>
    <mergeCell ref="H9:M9"/>
  </mergeCells>
  <phoneticPr fontId="2" type="noConversion"/>
  <pageMargins left="0.7" right="0.7" top="0.75" bottom="0.75" header="0.3" footer="0.3"/>
  <pageSetup paperSize="8" scale="59" orientation="landscape" r:id="rId1"/>
  <headerFooter alignWithMargins="0">
    <oddHeader>&amp;R1/a. számú melléklet</oddHeader>
  </headerFooter>
  <colBreaks count="1" manualBreakCount="1">
    <brk id="15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view="pageBreakPreview" topLeftCell="A13" zoomScaleNormal="100" zoomScaleSheetLayoutView="100" workbookViewId="0">
      <selection activeCell="D9" sqref="D9"/>
    </sheetView>
  </sheetViews>
  <sheetFormatPr defaultRowHeight="13.2" x14ac:dyDescent="0.25"/>
  <cols>
    <col min="2" max="2" width="16.44140625" customWidth="1"/>
    <col min="3" max="3" width="17.33203125" bestFit="1" customWidth="1"/>
    <col min="4" max="4" width="33.5546875" customWidth="1"/>
    <col min="5" max="5" width="27.44140625" customWidth="1"/>
  </cols>
  <sheetData>
    <row r="2" spans="2:10" ht="13.8" thickBot="1" x14ac:dyDescent="0.3"/>
    <row r="3" spans="2:10" ht="14.4" thickBot="1" x14ac:dyDescent="0.3">
      <c r="B3" s="92"/>
      <c r="C3" s="93"/>
      <c r="D3" s="94"/>
    </row>
    <row r="4" spans="2:10" ht="13.8" x14ac:dyDescent="0.25">
      <c r="B4" s="95" t="s">
        <v>39</v>
      </c>
      <c r="C4" s="96" t="s">
        <v>40</v>
      </c>
      <c r="D4" s="101"/>
      <c r="E4" s="624" t="s">
        <v>96</v>
      </c>
    </row>
    <row r="5" spans="2:10" ht="13.8" x14ac:dyDescent="0.25">
      <c r="B5" s="97"/>
      <c r="C5" s="98"/>
      <c r="D5" s="99"/>
      <c r="E5" s="625"/>
    </row>
    <row r="6" spans="2:10" ht="14.4" thickBot="1" x14ac:dyDescent="0.3">
      <c r="B6" s="97"/>
      <c r="C6" s="98"/>
      <c r="D6" s="99"/>
      <c r="E6" s="625"/>
    </row>
    <row r="7" spans="2:10" ht="14.25" customHeight="1" x14ac:dyDescent="0.25">
      <c r="B7" s="633" t="s">
        <v>41</v>
      </c>
      <c r="C7" s="107">
        <v>104042</v>
      </c>
      <c r="D7" s="138" t="s">
        <v>82</v>
      </c>
      <c r="E7" s="374">
        <f>'1.a.mell.B.almádi'!D44+'1.a.mell.B.almádi'!D45</f>
        <v>3321219</v>
      </c>
    </row>
    <row r="8" spans="2:10" ht="13.8" x14ac:dyDescent="0.25">
      <c r="B8" s="634"/>
      <c r="C8" s="108">
        <v>104043</v>
      </c>
      <c r="D8" s="139" t="s">
        <v>83</v>
      </c>
      <c r="E8" s="375">
        <f>'1.a.mell.B.almádi'!D46</f>
        <v>3416647</v>
      </c>
    </row>
    <row r="9" spans="2:10" ht="13.8" x14ac:dyDescent="0.25">
      <c r="B9" s="634"/>
      <c r="C9" s="108">
        <v>102031</v>
      </c>
      <c r="D9" s="139" t="s">
        <v>42</v>
      </c>
      <c r="E9" s="375">
        <f>'1.a.mell.B.almádi'!D48</f>
        <v>-2784167</v>
      </c>
    </row>
    <row r="10" spans="2:10" ht="13.8" x14ac:dyDescent="0.25">
      <c r="B10" s="634"/>
      <c r="C10" s="108">
        <v>107052</v>
      </c>
      <c r="D10" s="139" t="s">
        <v>74</v>
      </c>
      <c r="E10" s="375">
        <f>'1.a.mell.B.almádi'!D49</f>
        <v>0</v>
      </c>
    </row>
    <row r="11" spans="2:10" ht="13.8" x14ac:dyDescent="0.25">
      <c r="B11" s="634"/>
      <c r="C11" s="108">
        <v>107052</v>
      </c>
      <c r="D11" s="139" t="s">
        <v>75</v>
      </c>
      <c r="E11" s="375">
        <f>'1.a.mell.B.almádi'!D50</f>
        <v>3569202</v>
      </c>
    </row>
    <row r="12" spans="2:10" ht="13.8" x14ac:dyDescent="0.25">
      <c r="B12" s="634"/>
      <c r="C12" s="108">
        <v>107051</v>
      </c>
      <c r="D12" s="139" t="s">
        <v>43</v>
      </c>
      <c r="E12" s="375">
        <f>'1.a.mell.B.almádi'!D51</f>
        <v>1547501</v>
      </c>
    </row>
    <row r="13" spans="2:10" ht="13.8" x14ac:dyDescent="0.25">
      <c r="B13" s="634"/>
      <c r="C13" s="108">
        <v>104012</v>
      </c>
      <c r="D13" s="139" t="s">
        <v>44</v>
      </c>
      <c r="E13" s="375">
        <f>'1.a.mell.B.almádi'!D47</f>
        <v>399383</v>
      </c>
    </row>
    <row r="14" spans="2:10" ht="13.8" x14ac:dyDescent="0.25">
      <c r="B14" s="634"/>
      <c r="C14" s="108">
        <v>41233</v>
      </c>
      <c r="D14" s="139" t="s">
        <v>45</v>
      </c>
      <c r="E14" s="375">
        <f>'1.a.mell.B.almádi'!D52</f>
        <v>692389</v>
      </c>
    </row>
    <row r="15" spans="2:10" ht="27.6" x14ac:dyDescent="0.25">
      <c r="B15" s="634"/>
      <c r="C15" s="108" t="s">
        <v>87</v>
      </c>
      <c r="D15" s="441" t="s">
        <v>88</v>
      </c>
      <c r="E15" s="375">
        <f>'1.a.mell.B.almádi'!D53</f>
        <v>0</v>
      </c>
    </row>
    <row r="16" spans="2:10" ht="15" customHeight="1" thickBot="1" x14ac:dyDescent="0.3">
      <c r="B16" s="634"/>
      <c r="C16" s="391" t="s">
        <v>77</v>
      </c>
      <c r="D16" s="257" t="s">
        <v>79</v>
      </c>
      <c r="E16" s="376">
        <f>'1.a.mell.B.almádi'!D54</f>
        <v>0</v>
      </c>
      <c r="J16" s="104"/>
    </row>
    <row r="17" spans="2:10" ht="15" customHeight="1" thickBot="1" x14ac:dyDescent="0.3">
      <c r="B17" s="635"/>
      <c r="C17" s="389"/>
      <c r="D17" s="390"/>
      <c r="E17" s="328">
        <f>SUM(E7:E16)</f>
        <v>10162174</v>
      </c>
      <c r="J17" s="104"/>
    </row>
    <row r="18" spans="2:10" ht="13.8" x14ac:dyDescent="0.25">
      <c r="B18" s="626" t="s">
        <v>46</v>
      </c>
      <c r="C18" s="107">
        <v>104042</v>
      </c>
      <c r="D18" s="138" t="s">
        <v>82</v>
      </c>
      <c r="E18" s="140">
        <f>'1.b.mell.Sz.szabadja'!D44</f>
        <v>1347042</v>
      </c>
      <c r="F18" s="105"/>
    </row>
    <row r="19" spans="2:10" ht="13.8" x14ac:dyDescent="0.25">
      <c r="B19" s="626"/>
      <c r="C19" s="108">
        <v>102031</v>
      </c>
      <c r="D19" s="139" t="s">
        <v>42</v>
      </c>
      <c r="E19" s="141">
        <f>'1.b.mell.Sz.szabadja'!D48</f>
        <v>256051</v>
      </c>
      <c r="F19" s="105"/>
    </row>
    <row r="20" spans="2:10" ht="13.8" x14ac:dyDescent="0.25">
      <c r="B20" s="626"/>
      <c r="C20" s="108">
        <v>107052</v>
      </c>
      <c r="D20" s="139" t="s">
        <v>74</v>
      </c>
      <c r="E20" s="141">
        <f>'1.b.mell.Sz.szabadja'!D49</f>
        <v>0</v>
      </c>
      <c r="F20" s="105"/>
    </row>
    <row r="21" spans="2:10" ht="14.4" thickBot="1" x14ac:dyDescent="0.3">
      <c r="B21" s="626"/>
      <c r="C21" s="256">
        <v>107052</v>
      </c>
      <c r="D21" s="257" t="s">
        <v>75</v>
      </c>
      <c r="E21" s="258">
        <f>'1.b.mell.Sz.szabadja'!D50</f>
        <v>-34854</v>
      </c>
      <c r="F21" s="105"/>
    </row>
    <row r="22" spans="2:10" ht="14.4" thickBot="1" x14ac:dyDescent="0.3">
      <c r="B22" s="627"/>
      <c r="C22" s="142"/>
      <c r="D22" s="143"/>
      <c r="E22" s="328">
        <f>SUM(E18:E21)</f>
        <v>1568239</v>
      </c>
      <c r="F22" s="105"/>
    </row>
    <row r="23" spans="2:10" ht="13.8" x14ac:dyDescent="0.25">
      <c r="B23" s="628" t="s">
        <v>52</v>
      </c>
      <c r="C23" s="107">
        <v>104042</v>
      </c>
      <c r="D23" s="138" t="s">
        <v>82</v>
      </c>
      <c r="E23" s="227">
        <f>'1.d.mell.Alsóörs'!D44+'1.d.mell.Alsóörs'!D45</f>
        <v>966816</v>
      </c>
    </row>
    <row r="24" spans="2:10" ht="13.8" x14ac:dyDescent="0.25">
      <c r="B24" s="629"/>
      <c r="C24" s="108">
        <v>102031</v>
      </c>
      <c r="D24" s="200" t="s">
        <v>42</v>
      </c>
      <c r="E24" s="228">
        <f>'1.d.mell.Alsóörs'!D48</f>
        <v>0</v>
      </c>
    </row>
    <row r="25" spans="2:10" ht="13.8" x14ac:dyDescent="0.25">
      <c r="B25" s="629"/>
      <c r="C25" s="108">
        <v>107052</v>
      </c>
      <c r="D25" s="200" t="s">
        <v>74</v>
      </c>
      <c r="E25" s="228">
        <f>'1.d.mell.Alsóörs'!D49</f>
        <v>0</v>
      </c>
    </row>
    <row r="26" spans="2:10" ht="14.4" thickBot="1" x14ac:dyDescent="0.3">
      <c r="B26" s="629"/>
      <c r="C26" s="259">
        <v>107052</v>
      </c>
      <c r="D26" s="260" t="s">
        <v>75</v>
      </c>
      <c r="E26" s="261">
        <f>'1.d.mell.Alsóörs'!D50</f>
        <v>153840</v>
      </c>
    </row>
    <row r="27" spans="2:10" ht="14.4" thickBot="1" x14ac:dyDescent="0.3">
      <c r="B27" s="630"/>
      <c r="C27" s="134"/>
      <c r="D27" s="135"/>
      <c r="E27" s="328">
        <f>SUM(E23:E26)</f>
        <v>1120656</v>
      </c>
    </row>
    <row r="28" spans="2:10" ht="13.8" x14ac:dyDescent="0.25">
      <c r="B28" s="631" t="s">
        <v>47</v>
      </c>
      <c r="C28" s="107">
        <v>104042</v>
      </c>
      <c r="D28" s="138" t="s">
        <v>82</v>
      </c>
      <c r="E28" s="132">
        <f>'1.c.mell.Bfüzfő'!D44+'1.c.mell.Bfüzfő'!D45</f>
        <v>1649348</v>
      </c>
    </row>
    <row r="29" spans="2:10" ht="13.8" x14ac:dyDescent="0.25">
      <c r="B29" s="632"/>
      <c r="C29" s="108">
        <v>102031</v>
      </c>
      <c r="D29" s="139" t="s">
        <v>42</v>
      </c>
      <c r="E29" s="133">
        <f>'1.c.mell.Bfüzfő'!D48</f>
        <v>493766</v>
      </c>
    </row>
    <row r="30" spans="2:10" ht="13.8" x14ac:dyDescent="0.25">
      <c r="B30" s="632"/>
      <c r="C30" s="108">
        <v>107052</v>
      </c>
      <c r="D30" s="139" t="s">
        <v>74</v>
      </c>
      <c r="E30" s="133">
        <f>'1.c.mell.Bfüzfő'!D49</f>
        <v>0</v>
      </c>
    </row>
    <row r="31" spans="2:10" ht="14.4" thickBot="1" x14ac:dyDescent="0.3">
      <c r="B31" s="632"/>
      <c r="C31" s="256">
        <v>107052</v>
      </c>
      <c r="D31" s="257" t="s">
        <v>75</v>
      </c>
      <c r="E31" s="262">
        <f>'1.c.mell.Bfüzfő'!D50</f>
        <v>749277</v>
      </c>
    </row>
    <row r="32" spans="2:10" ht="14.4" thickBot="1" x14ac:dyDescent="0.3">
      <c r="B32" s="623"/>
      <c r="C32" s="142"/>
      <c r="D32" s="129"/>
      <c r="E32" s="328">
        <f>SUM(E28:E31)</f>
        <v>2892391</v>
      </c>
    </row>
    <row r="33" spans="2:5" ht="13.8" x14ac:dyDescent="0.25">
      <c r="B33" s="631" t="s">
        <v>48</v>
      </c>
      <c r="C33" s="107">
        <v>102031</v>
      </c>
      <c r="D33" s="226" t="s">
        <v>42</v>
      </c>
      <c r="E33" s="227">
        <f>'1.f.mell.Litér'!D48</f>
        <v>670957</v>
      </c>
    </row>
    <row r="34" spans="2:5" ht="13.8" x14ac:dyDescent="0.25">
      <c r="B34" s="632"/>
      <c r="C34" s="108">
        <v>107052</v>
      </c>
      <c r="D34" s="200" t="s">
        <v>74</v>
      </c>
      <c r="E34" s="228">
        <f>'1.f.mell.Litér'!D49</f>
        <v>0</v>
      </c>
    </row>
    <row r="35" spans="2:5" ht="14.4" thickBot="1" x14ac:dyDescent="0.3">
      <c r="B35" s="632"/>
      <c r="C35" s="256">
        <v>107052</v>
      </c>
      <c r="D35" s="263" t="s">
        <v>75</v>
      </c>
      <c r="E35" s="229">
        <f>'1.f.mell.Litér'!D50</f>
        <v>422638</v>
      </c>
    </row>
    <row r="36" spans="2:5" ht="14.4" thickBot="1" x14ac:dyDescent="0.3">
      <c r="B36" s="623"/>
      <c r="C36" s="142"/>
      <c r="D36" s="129"/>
      <c r="E36" s="328">
        <f>SUM(E33:E35)</f>
        <v>1093595</v>
      </c>
    </row>
    <row r="37" spans="2:5" ht="13.8" x14ac:dyDescent="0.25">
      <c r="B37" s="631" t="s">
        <v>49</v>
      </c>
      <c r="C37" s="107">
        <v>102031</v>
      </c>
      <c r="D37" s="226" t="s">
        <v>42</v>
      </c>
      <c r="E37" s="47">
        <f>'1.e.mell.Felsőörs'!D48</f>
        <v>396296</v>
      </c>
    </row>
    <row r="38" spans="2:5" ht="13.8" x14ac:dyDescent="0.25">
      <c r="B38" s="632"/>
      <c r="C38" s="108">
        <v>107052</v>
      </c>
      <c r="D38" s="200" t="s">
        <v>74</v>
      </c>
      <c r="E38" s="48">
        <f>'1.e.mell.Felsőörs'!D49</f>
        <v>0</v>
      </c>
    </row>
    <row r="39" spans="2:5" ht="14.4" thickBot="1" x14ac:dyDescent="0.3">
      <c r="B39" s="632"/>
      <c r="C39" s="256">
        <v>107052</v>
      </c>
      <c r="D39" s="263" t="s">
        <v>75</v>
      </c>
      <c r="E39" s="230">
        <f>'1.e.mell.Felsőörs'!D50</f>
        <v>259040</v>
      </c>
    </row>
    <row r="40" spans="2:5" ht="14.4" thickBot="1" x14ac:dyDescent="0.3">
      <c r="B40" s="623"/>
      <c r="C40" s="264"/>
      <c r="D40" s="265"/>
      <c r="E40" s="328">
        <f>SUM(E37:E39)</f>
        <v>655336</v>
      </c>
    </row>
    <row r="41" spans="2:5" ht="13.8" x14ac:dyDescent="0.25">
      <c r="B41" s="621" t="s">
        <v>50</v>
      </c>
      <c r="C41" s="108">
        <v>107052</v>
      </c>
      <c r="D41" s="200" t="s">
        <v>74</v>
      </c>
      <c r="E41" s="47">
        <f>'1.g.mell.Királyszistván'!D49</f>
        <v>0</v>
      </c>
    </row>
    <row r="42" spans="2:5" ht="14.4" thickBot="1" x14ac:dyDescent="0.3">
      <c r="B42" s="622"/>
      <c r="C42" s="108">
        <v>107052</v>
      </c>
      <c r="D42" s="200" t="s">
        <v>75</v>
      </c>
      <c r="E42" s="230">
        <f>'1.g.mell.Királyszistván'!D50</f>
        <v>1488549</v>
      </c>
    </row>
    <row r="43" spans="2:5" ht="14.25" customHeight="1" thickBot="1" x14ac:dyDescent="0.3">
      <c r="B43" s="623"/>
      <c r="C43" s="266"/>
      <c r="D43" s="267"/>
      <c r="E43" s="328">
        <f>SUM(E41:E42)</f>
        <v>1488549</v>
      </c>
    </row>
    <row r="44" spans="2:5" ht="13.8" x14ac:dyDescent="0.25">
      <c r="B44" s="621" t="s">
        <v>51</v>
      </c>
      <c r="C44" s="107"/>
      <c r="D44" s="138"/>
      <c r="E44" s="268"/>
    </row>
    <row r="45" spans="2:5" ht="13.8" x14ac:dyDescent="0.25">
      <c r="B45" s="622"/>
      <c r="C45" s="108">
        <v>107052</v>
      </c>
      <c r="D45" s="200" t="s">
        <v>74</v>
      </c>
      <c r="E45" s="48">
        <f>'1.h.mell.Papkeszi'!D49</f>
        <v>-466</v>
      </c>
    </row>
    <row r="46" spans="2:5" ht="13.8" x14ac:dyDescent="0.25">
      <c r="B46" s="622"/>
      <c r="C46" s="108">
        <v>107052</v>
      </c>
      <c r="D46" s="200" t="s">
        <v>75</v>
      </c>
      <c r="E46" s="48">
        <f>'1.h.mell.Papkeszi'!D50</f>
        <v>-768639</v>
      </c>
    </row>
    <row r="47" spans="2:5" ht="14.4" thickBot="1" x14ac:dyDescent="0.3">
      <c r="B47" s="623"/>
      <c r="C47" s="256">
        <v>107051</v>
      </c>
      <c r="D47" s="257" t="s">
        <v>43</v>
      </c>
      <c r="E47" s="230">
        <f>'1.h.mell.Papkeszi'!D51</f>
        <v>1510113</v>
      </c>
    </row>
    <row r="48" spans="2:5" ht="14.4" thickBot="1" x14ac:dyDescent="0.3">
      <c r="B48" s="100"/>
      <c r="C48" s="136"/>
      <c r="D48" s="137"/>
      <c r="E48" s="328">
        <f>SUM(E45:E47)</f>
        <v>741008</v>
      </c>
    </row>
    <row r="49" spans="2:5" ht="14.4" thickBot="1" x14ac:dyDescent="0.3">
      <c r="B49" s="100" t="s">
        <v>68</v>
      </c>
      <c r="C49" s="130"/>
      <c r="D49" s="131"/>
      <c r="E49" s="106">
        <f>E17+E22+E27+E32+E36+E40+E43+E48</f>
        <v>19721948</v>
      </c>
    </row>
    <row r="51" spans="2:5" ht="25.5" customHeight="1" x14ac:dyDescent="0.25"/>
  </sheetData>
  <mergeCells count="9">
    <mergeCell ref="B44:B47"/>
    <mergeCell ref="B41:B43"/>
    <mergeCell ref="E4:E6"/>
    <mergeCell ref="B18:B22"/>
    <mergeCell ref="B23:B27"/>
    <mergeCell ref="B28:B32"/>
    <mergeCell ref="B33:B36"/>
    <mergeCell ref="B37:B40"/>
    <mergeCell ref="B7:B17"/>
  </mergeCells>
  <pageMargins left="0.7" right="0.7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Q57"/>
  <sheetViews>
    <sheetView view="pageBreakPreview" zoomScaleNormal="100" zoomScaleSheetLayoutView="100" workbookViewId="0">
      <pane xSplit="1" topLeftCell="B1" activePane="topRight" state="frozen"/>
      <selection pane="topRight" activeCell="B22" sqref="B22"/>
    </sheetView>
  </sheetViews>
  <sheetFormatPr defaultColWidth="9.109375" defaultRowHeight="11.4" x14ac:dyDescent="0.2"/>
  <cols>
    <col min="1" max="1" width="38.6640625" style="1" customWidth="1"/>
    <col min="2" max="2" width="13.44140625" style="1" customWidth="1"/>
    <col min="3" max="3" width="14" style="1" customWidth="1"/>
    <col min="4" max="4" width="10.5546875" style="1" customWidth="1"/>
    <col min="5" max="5" width="14.33203125" style="1" customWidth="1"/>
    <col min="6" max="7" width="14.88671875" style="1" customWidth="1"/>
    <col min="8" max="8" width="15.5546875" style="1" customWidth="1"/>
    <col min="9" max="9" width="11.33203125" style="1" customWidth="1"/>
    <col min="10" max="10" width="14.5546875" style="1" customWidth="1"/>
    <col min="11" max="12" width="23.44140625" style="1" customWidth="1"/>
    <col min="13" max="13" width="14.5546875" style="1" customWidth="1"/>
    <col min="14" max="14" width="18.33203125" style="1" customWidth="1"/>
    <col min="15" max="15" width="11.6640625" style="1" customWidth="1"/>
    <col min="16" max="16" width="12.6640625" style="1" bestFit="1" customWidth="1"/>
    <col min="17" max="16384" width="9.109375" style="1"/>
  </cols>
  <sheetData>
    <row r="1" spans="1:16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</row>
    <row r="2" spans="1:16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124"/>
      <c r="P2" s="124"/>
    </row>
    <row r="3" spans="1:16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</row>
    <row r="4" spans="1:16" ht="13.8" x14ac:dyDescent="0.25">
      <c r="A4" s="594" t="s">
        <v>0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126"/>
      <c r="P4" s="126"/>
    </row>
    <row r="7" spans="1:16" ht="20.25" customHeight="1" x14ac:dyDescent="0.25">
      <c r="A7" s="127" t="s">
        <v>1</v>
      </c>
    </row>
    <row r="8" spans="1:16" ht="20.25" customHeight="1" thickBot="1" x14ac:dyDescent="0.25">
      <c r="N8" s="1" t="s">
        <v>58</v>
      </c>
    </row>
    <row r="9" spans="1:16" ht="59.25" customHeight="1" thickBot="1" x14ac:dyDescent="0.25">
      <c r="A9" s="603" t="s">
        <v>56</v>
      </c>
      <c r="B9" s="605" t="s">
        <v>55</v>
      </c>
      <c r="C9" s="606"/>
      <c r="D9" s="607"/>
      <c r="E9" s="158" t="s">
        <v>90</v>
      </c>
      <c r="F9" s="158" t="s">
        <v>73</v>
      </c>
      <c r="G9" s="159" t="s">
        <v>35</v>
      </c>
      <c r="H9" s="595" t="s">
        <v>23</v>
      </c>
      <c r="I9" s="596"/>
      <c r="J9" s="596"/>
      <c r="K9" s="596"/>
      <c r="L9" s="597"/>
      <c r="M9" s="598"/>
      <c r="N9" s="591" t="s">
        <v>20</v>
      </c>
    </row>
    <row r="10" spans="1:16" ht="82.5" customHeight="1" thickBot="1" x14ac:dyDescent="0.3">
      <c r="A10" s="604"/>
      <c r="B10" s="160" t="s">
        <v>2</v>
      </c>
      <c r="C10" s="161" t="s">
        <v>3</v>
      </c>
      <c r="D10" s="162" t="s">
        <v>4</v>
      </c>
      <c r="E10" s="163" t="s">
        <v>22</v>
      </c>
      <c r="F10" s="164"/>
      <c r="G10" s="164" t="s">
        <v>71</v>
      </c>
      <c r="H10" s="337" t="s">
        <v>53</v>
      </c>
      <c r="I10" s="244" t="s">
        <v>33</v>
      </c>
      <c r="J10" s="158" t="s">
        <v>57</v>
      </c>
      <c r="K10" s="454" t="s">
        <v>91</v>
      </c>
      <c r="L10" s="397" t="s">
        <v>92</v>
      </c>
      <c r="M10" s="398"/>
      <c r="N10" s="592"/>
    </row>
    <row r="11" spans="1:16" ht="20.25" customHeight="1" x14ac:dyDescent="0.25">
      <c r="A11" s="18" t="s">
        <v>62</v>
      </c>
      <c r="B11" s="250">
        <v>1</v>
      </c>
      <c r="C11" s="183">
        <v>4256000</v>
      </c>
      <c r="D11" s="473">
        <f>1*4100000+1*(4256200-4100000)</f>
        <v>4256200</v>
      </c>
      <c r="E11" s="400"/>
      <c r="F11" s="475">
        <v>1525594</v>
      </c>
      <c r="G11" s="335"/>
      <c r="H11" s="476">
        <v>2843728</v>
      </c>
      <c r="I11" s="382">
        <v>1054778</v>
      </c>
      <c r="J11" s="56"/>
      <c r="K11" s="408"/>
      <c r="L11" s="443"/>
      <c r="M11" s="290"/>
      <c r="N11" s="297">
        <f>SUM(D11:M11)</f>
        <v>9680300</v>
      </c>
    </row>
    <row r="12" spans="1:16" ht="20.25" customHeight="1" x14ac:dyDescent="0.25">
      <c r="A12" s="174"/>
      <c r="B12" s="213"/>
      <c r="C12" s="205"/>
      <c r="D12" s="474"/>
      <c r="E12" s="221"/>
      <c r="F12" s="409"/>
      <c r="G12" s="155"/>
      <c r="H12" s="477"/>
      <c r="I12" s="123"/>
      <c r="J12" s="73"/>
      <c r="K12" s="410"/>
      <c r="L12" s="444"/>
      <c r="M12" s="223"/>
      <c r="N12" s="298">
        <f t="shared" ref="N12:N20" si="0">SUM(D12:M12)</f>
        <v>0</v>
      </c>
    </row>
    <row r="13" spans="1:16" ht="20.25" customHeight="1" x14ac:dyDescent="0.25">
      <c r="A13" s="17" t="s">
        <v>61</v>
      </c>
      <c r="B13" s="210"/>
      <c r="C13" s="205"/>
      <c r="D13" s="580"/>
      <c r="E13" s="29"/>
      <c r="F13" s="411"/>
      <c r="G13" s="52"/>
      <c r="H13" s="477"/>
      <c r="I13" s="222"/>
      <c r="J13" s="207"/>
      <c r="K13" s="291"/>
      <c r="L13" s="291"/>
      <c r="M13" s="312"/>
      <c r="N13" s="298">
        <f t="shared" si="0"/>
        <v>0</v>
      </c>
    </row>
    <row r="14" spans="1:16" ht="20.25" customHeight="1" x14ac:dyDescent="0.25">
      <c r="A14" s="17" t="s">
        <v>25</v>
      </c>
      <c r="B14" s="472"/>
      <c r="C14" s="282"/>
      <c r="D14" s="580"/>
      <c r="E14" s="412"/>
      <c r="F14" s="478"/>
      <c r="G14" s="38"/>
      <c r="H14" s="477"/>
      <c r="I14" s="222"/>
      <c r="J14" s="119"/>
      <c r="K14" s="413"/>
      <c r="L14" s="413"/>
      <c r="M14" s="313"/>
      <c r="N14" s="298">
        <f t="shared" si="0"/>
        <v>0</v>
      </c>
    </row>
    <row r="15" spans="1:16" ht="20.25" customHeight="1" x14ac:dyDescent="0.25">
      <c r="A15" s="17" t="s">
        <v>72</v>
      </c>
      <c r="B15" s="350">
        <v>22</v>
      </c>
      <c r="C15" s="181">
        <v>336285</v>
      </c>
      <c r="D15" s="471">
        <f>B15*C15</f>
        <v>7398270</v>
      </c>
      <c r="E15" s="401"/>
      <c r="F15" s="465">
        <v>280144</v>
      </c>
      <c r="G15" s="38"/>
      <c r="H15" s="60">
        <v>-2499822</v>
      </c>
      <c r="I15" s="223"/>
      <c r="J15" s="73"/>
      <c r="K15" s="225"/>
      <c r="L15" s="225"/>
      <c r="M15" s="223"/>
      <c r="N15" s="298">
        <f>SUM(D15:M15)</f>
        <v>5178592</v>
      </c>
    </row>
    <row r="16" spans="1:16" ht="20.25" customHeight="1" x14ac:dyDescent="0.25">
      <c r="A16" s="17" t="s">
        <v>70</v>
      </c>
      <c r="B16" s="555">
        <v>1</v>
      </c>
      <c r="C16" s="181">
        <v>25000</v>
      </c>
      <c r="D16" s="471">
        <f t="shared" ref="D16" si="1">B16*C16</f>
        <v>25000</v>
      </c>
      <c r="E16" s="29"/>
      <c r="F16" s="479">
        <v>0</v>
      </c>
      <c r="G16" s="38"/>
      <c r="H16" s="480">
        <v>-25000</v>
      </c>
      <c r="I16" s="223"/>
      <c r="J16" s="73"/>
      <c r="K16" s="38"/>
      <c r="L16" s="38"/>
      <c r="M16" s="223"/>
      <c r="N16" s="298">
        <f>SUM(D16:M16)</f>
        <v>0</v>
      </c>
    </row>
    <row r="17" spans="1:17" ht="20.25" customHeight="1" x14ac:dyDescent="0.25">
      <c r="A17" s="17" t="s">
        <v>69</v>
      </c>
      <c r="B17" s="556">
        <v>13</v>
      </c>
      <c r="C17" s="181">
        <v>491550</v>
      </c>
      <c r="D17" s="471">
        <f>B17*C17</f>
        <v>6390150</v>
      </c>
      <c r="E17" s="401"/>
      <c r="F17" s="465">
        <v>692333</v>
      </c>
      <c r="G17" s="38"/>
      <c r="H17" s="52">
        <v>1225944</v>
      </c>
      <c r="I17" s="223"/>
      <c r="J17" s="73"/>
      <c r="K17" s="410"/>
      <c r="L17" s="444"/>
      <c r="M17" s="223"/>
      <c r="N17" s="298">
        <f>SUM(D17:M17)</f>
        <v>8308427</v>
      </c>
    </row>
    <row r="18" spans="1:17" ht="29.25" customHeight="1" x14ac:dyDescent="0.25">
      <c r="A18" s="166" t="s">
        <v>80</v>
      </c>
      <c r="B18" s="188"/>
      <c r="C18" s="339"/>
      <c r="D18" s="231"/>
      <c r="E18" s="29"/>
      <c r="F18" s="32"/>
      <c r="G18" s="29"/>
      <c r="H18" s="73"/>
      <c r="I18" s="315"/>
      <c r="J18" s="223"/>
      <c r="K18" s="315"/>
      <c r="L18" s="316"/>
      <c r="M18" s="223"/>
      <c r="N18" s="298">
        <f t="shared" si="0"/>
        <v>0</v>
      </c>
    </row>
    <row r="19" spans="1:17" ht="29.25" customHeight="1" x14ac:dyDescent="0.25">
      <c r="A19" s="144" t="s">
        <v>54</v>
      </c>
      <c r="B19" s="188"/>
      <c r="C19" s="178"/>
      <c r="D19" s="231"/>
      <c r="E19" s="29"/>
      <c r="F19" s="32"/>
      <c r="G19" s="29"/>
      <c r="H19" s="73"/>
      <c r="I19" s="315"/>
      <c r="J19" s="223"/>
      <c r="K19" s="315"/>
      <c r="L19" s="316"/>
      <c r="M19" s="223"/>
      <c r="N19" s="298">
        <f t="shared" si="0"/>
        <v>0</v>
      </c>
    </row>
    <row r="20" spans="1:17" ht="29.25" customHeight="1" thickBot="1" x14ac:dyDescent="0.3">
      <c r="A20" s="239" t="s">
        <v>76</v>
      </c>
      <c r="B20" s="189"/>
      <c r="C20" s="190"/>
      <c r="D20" s="232"/>
      <c r="E20" s="30"/>
      <c r="F20" s="66"/>
      <c r="G20" s="30"/>
      <c r="H20" s="65"/>
      <c r="I20" s="306"/>
      <c r="J20" s="294"/>
      <c r="K20" s="306"/>
      <c r="L20" s="293"/>
      <c r="M20" s="294"/>
      <c r="N20" s="442">
        <f t="shared" si="0"/>
        <v>0</v>
      </c>
    </row>
    <row r="21" spans="1:17" ht="20.25" customHeight="1" thickBot="1" x14ac:dyDescent="0.3">
      <c r="A21" s="9" t="s">
        <v>5</v>
      </c>
      <c r="B21" s="224"/>
      <c r="C21" s="74"/>
      <c r="D21" s="75">
        <f t="shared" ref="D21:N21" si="2">SUM(D11:D20)</f>
        <v>18069620</v>
      </c>
      <c r="E21" s="75">
        <f t="shared" si="2"/>
        <v>0</v>
      </c>
      <c r="F21" s="75">
        <f t="shared" si="2"/>
        <v>2498071</v>
      </c>
      <c r="G21" s="75">
        <f t="shared" si="2"/>
        <v>0</v>
      </c>
      <c r="H21" s="75">
        <f t="shared" si="2"/>
        <v>1544850</v>
      </c>
      <c r="I21" s="317">
        <f t="shared" si="2"/>
        <v>1054778</v>
      </c>
      <c r="J21" s="295">
        <f t="shared" si="2"/>
        <v>0</v>
      </c>
      <c r="K21" s="317">
        <f t="shared" si="2"/>
        <v>0</v>
      </c>
      <c r="L21" s="295"/>
      <c r="M21" s="295"/>
      <c r="N21" s="296">
        <f t="shared" si="2"/>
        <v>23167319</v>
      </c>
    </row>
    <row r="22" spans="1:17" ht="20.25" customHeight="1" x14ac:dyDescent="0.2">
      <c r="B22" s="216"/>
      <c r="C22" s="216"/>
      <c r="D22" s="283"/>
      <c r="E22" s="216"/>
      <c r="F22" s="216"/>
      <c r="G22" s="216"/>
      <c r="H22" s="216"/>
      <c r="I22" s="216"/>
      <c r="J22" s="216"/>
      <c r="K22" s="216"/>
      <c r="L22" s="216"/>
      <c r="M22" s="216"/>
    </row>
    <row r="23" spans="1:17" ht="20.25" customHeight="1" x14ac:dyDescent="0.25">
      <c r="A23" s="127" t="s">
        <v>6</v>
      </c>
      <c r="B23" s="216"/>
      <c r="C23" s="216"/>
      <c r="D23" s="216"/>
      <c r="E23" s="216"/>
      <c r="F23" s="216"/>
      <c r="G23" s="216"/>
      <c r="H23" s="216"/>
      <c r="I23" s="216"/>
      <c r="J23" s="216"/>
    </row>
    <row r="24" spans="1:17" ht="20.25" customHeight="1" thickBot="1" x14ac:dyDescent="0.25">
      <c r="J24" s="26"/>
      <c r="K24" s="26"/>
      <c r="L24" s="26"/>
      <c r="M24" s="26"/>
      <c r="N24" s="15"/>
      <c r="O24" s="15"/>
      <c r="P24" s="15"/>
      <c r="Q24" s="15"/>
    </row>
    <row r="25" spans="1:17" ht="34.200000000000003" x14ac:dyDescent="0.2">
      <c r="A25" s="608" t="s">
        <v>56</v>
      </c>
      <c r="B25" s="14" t="s">
        <v>27</v>
      </c>
      <c r="C25" s="14" t="s">
        <v>28</v>
      </c>
      <c r="D25" s="14" t="s">
        <v>29</v>
      </c>
      <c r="E25" s="63" t="s">
        <v>30</v>
      </c>
      <c r="F25" s="49" t="s">
        <v>31</v>
      </c>
      <c r="G25" s="20" t="s">
        <v>32</v>
      </c>
      <c r="H25" s="22" t="s">
        <v>9</v>
      </c>
      <c r="N25" s="16"/>
      <c r="O25" s="16"/>
      <c r="P25" s="16"/>
      <c r="Q25" s="15"/>
    </row>
    <row r="26" spans="1:17" ht="20.25" customHeight="1" thickBot="1" x14ac:dyDescent="0.35">
      <c r="A26" s="609"/>
      <c r="B26" s="336" t="s">
        <v>7</v>
      </c>
      <c r="C26" s="360" t="s">
        <v>7</v>
      </c>
      <c r="D26" s="336" t="s">
        <v>7</v>
      </c>
      <c r="E26" s="546" t="s">
        <v>7</v>
      </c>
      <c r="F26" s="546" t="s">
        <v>7</v>
      </c>
      <c r="G26" s="128" t="s">
        <v>7</v>
      </c>
      <c r="H26" s="151" t="s">
        <v>7</v>
      </c>
      <c r="N26" s="41"/>
      <c r="O26" s="34"/>
      <c r="P26" s="42"/>
      <c r="Q26" s="15"/>
    </row>
    <row r="27" spans="1:17" ht="20.25" customHeight="1" x14ac:dyDescent="0.3">
      <c r="A27" s="18" t="s">
        <v>67</v>
      </c>
      <c r="B27" s="573">
        <v>5538415</v>
      </c>
      <c r="C27" s="574">
        <v>940737</v>
      </c>
      <c r="D27" s="575">
        <v>1846906</v>
      </c>
      <c r="E27" s="290"/>
      <c r="F27" s="290"/>
      <c r="G27" s="482">
        <v>7200</v>
      </c>
      <c r="H27" s="297">
        <f t="shared" ref="H27:H37" si="3">SUM(B27:G27)</f>
        <v>8333258</v>
      </c>
      <c r="N27" s="34"/>
      <c r="O27" s="43"/>
      <c r="P27" s="44"/>
      <c r="Q27" s="15"/>
    </row>
    <row r="28" spans="1:17" ht="20.25" customHeight="1" x14ac:dyDescent="0.3">
      <c r="A28" s="17"/>
      <c r="B28" s="576"/>
      <c r="C28" s="481"/>
      <c r="D28" s="407"/>
      <c r="E28" s="309"/>
      <c r="F28" s="309"/>
      <c r="G28" s="309"/>
      <c r="H28" s="318">
        <f t="shared" si="3"/>
        <v>0</v>
      </c>
      <c r="N28" s="34"/>
      <c r="O28" s="43"/>
      <c r="P28" s="44"/>
      <c r="Q28" s="15"/>
    </row>
    <row r="29" spans="1:17" ht="20.25" customHeight="1" x14ac:dyDescent="0.3">
      <c r="A29" s="17"/>
      <c r="B29" s="576"/>
      <c r="C29" s="481"/>
      <c r="D29" s="407"/>
      <c r="E29" s="223"/>
      <c r="F29" s="223"/>
      <c r="G29" s="223"/>
      <c r="H29" s="318">
        <f t="shared" si="3"/>
        <v>0</v>
      </c>
      <c r="N29" s="34"/>
      <c r="O29" s="43"/>
      <c r="P29" s="44"/>
      <c r="Q29" s="15"/>
    </row>
    <row r="30" spans="1:17" ht="20.25" customHeight="1" x14ac:dyDescent="0.3">
      <c r="A30" s="17" t="s">
        <v>25</v>
      </c>
      <c r="B30" s="576"/>
      <c r="C30" s="481"/>
      <c r="D30" s="407"/>
      <c r="E30" s="356"/>
      <c r="F30" s="356"/>
      <c r="G30" s="356"/>
      <c r="H30" s="318">
        <f t="shared" si="3"/>
        <v>0</v>
      </c>
      <c r="N30" s="34"/>
      <c r="O30" s="43"/>
      <c r="P30" s="44"/>
      <c r="Q30" s="15"/>
    </row>
    <row r="31" spans="1:17" ht="20.25" customHeight="1" x14ac:dyDescent="0.3">
      <c r="A31" s="17" t="s">
        <v>72</v>
      </c>
      <c r="B31" s="577">
        <v>3655007</v>
      </c>
      <c r="C31" s="483">
        <v>613029</v>
      </c>
      <c r="D31" s="405">
        <v>631325</v>
      </c>
      <c r="E31" s="223"/>
      <c r="F31" s="223"/>
      <c r="G31" s="484">
        <v>23180</v>
      </c>
      <c r="H31" s="318">
        <f t="shared" si="3"/>
        <v>4922541</v>
      </c>
      <c r="N31" s="34"/>
      <c r="O31" s="43"/>
      <c r="P31" s="44"/>
      <c r="Q31" s="15"/>
    </row>
    <row r="32" spans="1:17" ht="20.25" customHeight="1" x14ac:dyDescent="0.3">
      <c r="A32" s="17" t="s">
        <v>70</v>
      </c>
      <c r="B32" s="577"/>
      <c r="C32" s="483"/>
      <c r="D32" s="405"/>
      <c r="E32" s="223"/>
      <c r="F32" s="223"/>
      <c r="G32" s="484"/>
      <c r="H32" s="318">
        <f t="shared" si="3"/>
        <v>0</v>
      </c>
      <c r="N32" s="34"/>
      <c r="O32" s="43"/>
      <c r="P32" s="44"/>
      <c r="Q32" s="15"/>
    </row>
    <row r="33" spans="1:17" ht="20.25" customHeight="1" x14ac:dyDescent="0.3">
      <c r="A33" s="17" t="s">
        <v>69</v>
      </c>
      <c r="B33" s="578">
        <v>6265660</v>
      </c>
      <c r="C33" s="485">
        <v>1065507</v>
      </c>
      <c r="D33" s="415">
        <v>332715</v>
      </c>
      <c r="E33" s="223"/>
      <c r="F33" s="223"/>
      <c r="G33" s="486">
        <v>679399</v>
      </c>
      <c r="H33" s="318">
        <f t="shared" si="3"/>
        <v>8343281</v>
      </c>
      <c r="N33" s="34"/>
      <c r="O33" s="43"/>
      <c r="P33" s="44"/>
      <c r="Q33" s="15"/>
    </row>
    <row r="34" spans="1:17" ht="32.25" customHeight="1" x14ac:dyDescent="0.3">
      <c r="A34" s="166" t="s">
        <v>80</v>
      </c>
      <c r="B34" s="292"/>
      <c r="C34" s="223"/>
      <c r="D34" s="314"/>
      <c r="E34" s="223"/>
      <c r="F34" s="223"/>
      <c r="G34" s="223"/>
      <c r="H34" s="318">
        <f t="shared" si="3"/>
        <v>0</v>
      </c>
      <c r="N34" s="34"/>
      <c r="O34" s="43"/>
      <c r="P34" s="44"/>
      <c r="Q34" s="15"/>
    </row>
    <row r="35" spans="1:17" ht="32.25" customHeight="1" x14ac:dyDescent="0.3">
      <c r="A35" s="144" t="s">
        <v>54</v>
      </c>
      <c r="B35" s="292"/>
      <c r="C35" s="223"/>
      <c r="D35" s="284"/>
      <c r="E35" s="284"/>
      <c r="F35" s="223"/>
      <c r="G35" s="314"/>
      <c r="H35" s="318">
        <f t="shared" si="3"/>
        <v>0</v>
      </c>
      <c r="N35" s="34"/>
      <c r="O35" s="43"/>
      <c r="P35" s="44"/>
      <c r="Q35" s="15"/>
    </row>
    <row r="36" spans="1:17" ht="32.25" customHeight="1" x14ac:dyDescent="0.3">
      <c r="A36" s="166" t="s">
        <v>86</v>
      </c>
      <c r="B36" s="316"/>
      <c r="C36" s="392"/>
      <c r="D36" s="394"/>
      <c r="E36" s="394"/>
      <c r="F36" s="392"/>
      <c r="G36" s="315"/>
      <c r="H36" s="318"/>
      <c r="N36" s="34"/>
      <c r="O36" s="43"/>
      <c r="P36" s="44"/>
      <c r="Q36" s="15"/>
    </row>
    <row r="37" spans="1:17" ht="32.25" customHeight="1" thickBot="1" x14ac:dyDescent="0.35">
      <c r="A37" s="239" t="s">
        <v>76</v>
      </c>
      <c r="B37" s="293">
        <v>0</v>
      </c>
      <c r="C37" s="294">
        <v>0</v>
      </c>
      <c r="D37" s="308">
        <v>0</v>
      </c>
      <c r="E37" s="308">
        <v>0</v>
      </c>
      <c r="F37" s="294">
        <v>0</v>
      </c>
      <c r="G37" s="306">
        <v>0</v>
      </c>
      <c r="H37" s="537">
        <f t="shared" si="3"/>
        <v>0</v>
      </c>
      <c r="N37" s="34"/>
      <c r="O37" s="43"/>
      <c r="P37" s="44"/>
      <c r="Q37" s="15"/>
    </row>
    <row r="38" spans="1:17" ht="20.25" customHeight="1" thickBot="1" x14ac:dyDescent="0.35">
      <c r="A38" s="9" t="s">
        <v>5</v>
      </c>
      <c r="B38" s="579">
        <f>SUM(B27:B37)</f>
        <v>15459082</v>
      </c>
      <c r="C38" s="579">
        <f>SUM(C27:C37)</f>
        <v>2619273</v>
      </c>
      <c r="D38" s="579">
        <f>SUM(D27:D37)</f>
        <v>2810946</v>
      </c>
      <c r="E38" s="570">
        <f>SUM(E27:E37)</f>
        <v>0</v>
      </c>
      <c r="F38" s="570">
        <f>SUM(F27:F37)</f>
        <v>0</v>
      </c>
      <c r="G38" s="570">
        <f>SUM(G27:G34)</f>
        <v>709779</v>
      </c>
      <c r="H38" s="570">
        <f>SUM(H27:H37)</f>
        <v>21599080</v>
      </c>
      <c r="N38" s="45"/>
      <c r="O38" s="45"/>
      <c r="P38" s="45"/>
      <c r="Q38" s="15"/>
    </row>
    <row r="39" spans="1:17" ht="20.25" customHeight="1" x14ac:dyDescent="0.2">
      <c r="B39" s="216"/>
      <c r="C39" s="216"/>
      <c r="D39" s="216"/>
      <c r="E39" s="216"/>
      <c r="F39" s="26"/>
      <c r="G39" s="26"/>
      <c r="H39" s="26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8.75" customHeight="1" x14ac:dyDescent="0.25">
      <c r="A40" s="127" t="s">
        <v>10</v>
      </c>
      <c r="B40" s="216"/>
      <c r="C40" s="216"/>
      <c r="D40" s="216"/>
      <c r="E40" s="216"/>
      <c r="F40" s="216"/>
      <c r="G40" s="216"/>
      <c r="H40" s="216"/>
    </row>
    <row r="41" spans="1:17" ht="20.25" customHeight="1" thickBot="1" x14ac:dyDescent="0.25">
      <c r="B41" s="216"/>
      <c r="C41" s="216"/>
      <c r="D41" s="216"/>
      <c r="E41" s="216"/>
      <c r="F41" s="216"/>
      <c r="G41" s="216"/>
      <c r="H41" s="216"/>
    </row>
    <row r="42" spans="1:17" ht="20.25" customHeight="1" x14ac:dyDescent="0.2">
      <c r="A42" s="601" t="s">
        <v>56</v>
      </c>
      <c r="B42" s="4" t="s">
        <v>12</v>
      </c>
      <c r="C42" s="5" t="s">
        <v>13</v>
      </c>
      <c r="D42" s="83" t="s">
        <v>14</v>
      </c>
      <c r="E42" s="599" t="s">
        <v>37</v>
      </c>
    </row>
    <row r="43" spans="1:17" ht="20.25" customHeight="1" thickBot="1" x14ac:dyDescent="0.25">
      <c r="A43" s="610"/>
      <c r="B43" s="152" t="s">
        <v>8</v>
      </c>
      <c r="C43" s="21" t="s">
        <v>8</v>
      </c>
      <c r="D43" s="84" t="s">
        <v>15</v>
      </c>
      <c r="E43" s="611"/>
      <c r="F43" s="1" t="s">
        <v>38</v>
      </c>
    </row>
    <row r="44" spans="1:17" ht="20.25" customHeight="1" x14ac:dyDescent="0.25">
      <c r="A44" s="18" t="s">
        <v>62</v>
      </c>
      <c r="B44" s="319">
        <f t="shared" ref="B44:B52" si="4">N11</f>
        <v>9680300</v>
      </c>
      <c r="C44" s="310">
        <f t="shared" ref="C44:C52" si="5">H27</f>
        <v>8333258</v>
      </c>
      <c r="D44" s="320">
        <f t="shared" ref="D44:D54" si="6">B44-C44</f>
        <v>1347042</v>
      </c>
      <c r="E44" s="379"/>
      <c r="F44" s="102"/>
    </row>
    <row r="45" spans="1:17" ht="20.25" customHeight="1" x14ac:dyDescent="0.25">
      <c r="A45" s="17" t="s">
        <v>67</v>
      </c>
      <c r="B45" s="321">
        <f t="shared" si="4"/>
        <v>0</v>
      </c>
      <c r="C45" s="311">
        <f t="shared" si="5"/>
        <v>0</v>
      </c>
      <c r="D45" s="322">
        <f t="shared" si="6"/>
        <v>0</v>
      </c>
      <c r="E45" s="81"/>
    </row>
    <row r="46" spans="1:17" ht="20.25" customHeight="1" x14ac:dyDescent="0.25">
      <c r="A46" s="17" t="s">
        <v>61</v>
      </c>
      <c r="B46" s="321">
        <f t="shared" si="4"/>
        <v>0</v>
      </c>
      <c r="C46" s="311">
        <f t="shared" si="5"/>
        <v>0</v>
      </c>
      <c r="D46" s="322">
        <f t="shared" si="6"/>
        <v>0</v>
      </c>
      <c r="E46" s="81"/>
    </row>
    <row r="47" spans="1:17" ht="20.25" customHeight="1" x14ac:dyDescent="0.25">
      <c r="A47" s="17" t="s">
        <v>25</v>
      </c>
      <c r="B47" s="321">
        <f t="shared" si="4"/>
        <v>0</v>
      </c>
      <c r="C47" s="311">
        <f t="shared" si="5"/>
        <v>0</v>
      </c>
      <c r="D47" s="322">
        <f t="shared" si="6"/>
        <v>0</v>
      </c>
      <c r="E47" s="81"/>
      <c r="F47" s="102"/>
    </row>
    <row r="48" spans="1:17" ht="20.25" customHeight="1" x14ac:dyDescent="0.25">
      <c r="A48" s="17" t="s">
        <v>72</v>
      </c>
      <c r="B48" s="321">
        <f t="shared" si="4"/>
        <v>5178592</v>
      </c>
      <c r="C48" s="311">
        <f t="shared" si="5"/>
        <v>4922541</v>
      </c>
      <c r="D48" s="322">
        <f t="shared" si="6"/>
        <v>256051</v>
      </c>
      <c r="E48" s="81"/>
      <c r="F48" s="102"/>
    </row>
    <row r="49" spans="1:8" ht="20.25" customHeight="1" x14ac:dyDescent="0.25">
      <c r="A49" s="17" t="s">
        <v>70</v>
      </c>
      <c r="B49" s="321">
        <f t="shared" si="4"/>
        <v>0</v>
      </c>
      <c r="C49" s="311">
        <f t="shared" si="5"/>
        <v>0</v>
      </c>
      <c r="D49" s="322">
        <f t="shared" si="6"/>
        <v>0</v>
      </c>
      <c r="E49" s="81"/>
    </row>
    <row r="50" spans="1:8" ht="20.25" customHeight="1" x14ac:dyDescent="0.25">
      <c r="A50" s="17" t="s">
        <v>69</v>
      </c>
      <c r="B50" s="321">
        <f t="shared" si="4"/>
        <v>8308427</v>
      </c>
      <c r="C50" s="311">
        <f t="shared" si="5"/>
        <v>8343281</v>
      </c>
      <c r="D50" s="322">
        <f t="shared" si="6"/>
        <v>-34854</v>
      </c>
      <c r="E50" s="81"/>
    </row>
    <row r="51" spans="1:8" ht="30" customHeight="1" x14ac:dyDescent="0.25">
      <c r="A51" s="166" t="s">
        <v>80</v>
      </c>
      <c r="B51" s="321">
        <f t="shared" si="4"/>
        <v>0</v>
      </c>
      <c r="C51" s="311">
        <f t="shared" si="5"/>
        <v>0</v>
      </c>
      <c r="D51" s="322">
        <f t="shared" si="6"/>
        <v>0</v>
      </c>
      <c r="E51" s="81"/>
    </row>
    <row r="52" spans="1:8" ht="30" customHeight="1" x14ac:dyDescent="0.25">
      <c r="A52" s="144" t="s">
        <v>54</v>
      </c>
      <c r="B52" s="321">
        <f t="shared" si="4"/>
        <v>0</v>
      </c>
      <c r="C52" s="311">
        <f t="shared" si="5"/>
        <v>0</v>
      </c>
      <c r="D52" s="322">
        <f t="shared" si="6"/>
        <v>0</v>
      </c>
      <c r="E52" s="81"/>
    </row>
    <row r="53" spans="1:8" ht="30" customHeight="1" x14ac:dyDescent="0.25">
      <c r="A53" s="166" t="s">
        <v>86</v>
      </c>
      <c r="B53" s="395"/>
      <c r="C53" s="311">
        <f t="shared" ref="C53:C54" si="7">H36</f>
        <v>0</v>
      </c>
      <c r="D53" s="322">
        <f t="shared" si="6"/>
        <v>0</v>
      </c>
      <c r="E53" s="81"/>
    </row>
    <row r="54" spans="1:8" ht="30" customHeight="1" thickBot="1" x14ac:dyDescent="0.3">
      <c r="A54" s="239" t="s">
        <v>76</v>
      </c>
      <c r="B54" s="323">
        <f>N20</f>
        <v>0</v>
      </c>
      <c r="C54" s="311">
        <f t="shared" si="7"/>
        <v>0</v>
      </c>
      <c r="D54" s="322">
        <f t="shared" si="6"/>
        <v>0</v>
      </c>
      <c r="E54" s="81"/>
    </row>
    <row r="55" spans="1:8" ht="20.25" customHeight="1" thickBot="1" x14ac:dyDescent="0.3">
      <c r="A55" s="12" t="s">
        <v>11</v>
      </c>
      <c r="B55" s="324">
        <f>SUM(B44:B54)</f>
        <v>23167319</v>
      </c>
      <c r="C55" s="324">
        <f>SUM(C44:C54)</f>
        <v>21599080</v>
      </c>
      <c r="D55" s="324">
        <f>SUM(D44:D54)</f>
        <v>1568239</v>
      </c>
      <c r="E55" s="82"/>
      <c r="F55" s="111"/>
      <c r="G55" s="10"/>
      <c r="H55" s="10"/>
    </row>
    <row r="57" spans="1:8" x14ac:dyDescent="0.2">
      <c r="B57" s="10"/>
    </row>
  </sheetData>
  <mergeCells count="11">
    <mergeCell ref="A1:N1"/>
    <mergeCell ref="A2:N2"/>
    <mergeCell ref="A4:N4"/>
    <mergeCell ref="A42:A43"/>
    <mergeCell ref="A3:N3"/>
    <mergeCell ref="B9:D9"/>
    <mergeCell ref="A25:A26"/>
    <mergeCell ref="N9:N10"/>
    <mergeCell ref="A9:A10"/>
    <mergeCell ref="E42:E43"/>
    <mergeCell ref="H9:M9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>
    <oddHeader>&amp;R1/b.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pageSetUpPr fitToPage="1"/>
  </sheetPr>
  <dimension ref="A1:Q57"/>
  <sheetViews>
    <sheetView view="pageBreakPreview" zoomScaleNormal="100" zoomScaleSheetLayoutView="100" workbookViewId="0">
      <pane xSplit="1" topLeftCell="B1" activePane="topRight" state="frozen"/>
      <selection activeCell="A4" sqref="A4"/>
      <selection pane="topRight" activeCell="D25" sqref="D25:D26"/>
    </sheetView>
  </sheetViews>
  <sheetFormatPr defaultColWidth="9.109375" defaultRowHeight="11.4" x14ac:dyDescent="0.2"/>
  <cols>
    <col min="1" max="1" width="39.109375" style="1" customWidth="1"/>
    <col min="2" max="2" width="13.44140625" style="1" customWidth="1"/>
    <col min="3" max="3" width="14" style="1" customWidth="1"/>
    <col min="4" max="4" width="12.109375" style="1" customWidth="1"/>
    <col min="5" max="5" width="14.109375" style="1" customWidth="1"/>
    <col min="6" max="7" width="14.88671875" style="1" customWidth="1"/>
    <col min="8" max="8" width="15.5546875" style="1" customWidth="1"/>
    <col min="9" max="9" width="11.33203125" style="1" customWidth="1"/>
    <col min="10" max="10" width="14.5546875" style="1" customWidth="1"/>
    <col min="11" max="12" width="23.109375" style="1" customWidth="1"/>
    <col min="13" max="13" width="16" style="1" customWidth="1"/>
    <col min="14" max="14" width="18.33203125" style="1" customWidth="1"/>
    <col min="15" max="15" width="14.109375" style="1" customWidth="1"/>
    <col min="16" max="16" width="9" style="1" bestFit="1" customWidth="1"/>
    <col min="17" max="16384" width="9.109375" style="1"/>
  </cols>
  <sheetData>
    <row r="1" spans="1:16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</row>
    <row r="2" spans="1:16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124"/>
      <c r="P2" s="124"/>
    </row>
    <row r="3" spans="1:16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204"/>
      <c r="L3" s="396"/>
      <c r="M3" s="238"/>
    </row>
    <row r="4" spans="1:16" ht="13.8" x14ac:dyDescent="0.25">
      <c r="A4" s="594" t="s">
        <v>36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126"/>
      <c r="P4" s="126"/>
    </row>
    <row r="7" spans="1:16" ht="20.25" customHeight="1" x14ac:dyDescent="0.25">
      <c r="A7" s="127" t="s">
        <v>1</v>
      </c>
    </row>
    <row r="8" spans="1:16" ht="20.25" customHeight="1" thickBot="1" x14ac:dyDescent="0.25">
      <c r="N8" s="1" t="s">
        <v>58</v>
      </c>
    </row>
    <row r="9" spans="1:16" ht="59.25" customHeight="1" thickBot="1" x14ac:dyDescent="0.25">
      <c r="A9" s="603" t="s">
        <v>56</v>
      </c>
      <c r="B9" s="605" t="s">
        <v>55</v>
      </c>
      <c r="C9" s="606"/>
      <c r="D9" s="607"/>
      <c r="E9" s="158" t="s">
        <v>90</v>
      </c>
      <c r="F9" s="158" t="s">
        <v>73</v>
      </c>
      <c r="G9" s="159" t="s">
        <v>35</v>
      </c>
      <c r="H9" s="595" t="s">
        <v>23</v>
      </c>
      <c r="I9" s="596"/>
      <c r="J9" s="596"/>
      <c r="K9" s="596"/>
      <c r="L9" s="597"/>
      <c r="M9" s="598"/>
      <c r="N9" s="591" t="s">
        <v>20</v>
      </c>
    </row>
    <row r="10" spans="1:16" ht="94.5" customHeight="1" thickBot="1" x14ac:dyDescent="0.25">
      <c r="A10" s="604"/>
      <c r="B10" s="247" t="s">
        <v>2</v>
      </c>
      <c r="C10" s="248" t="s">
        <v>3</v>
      </c>
      <c r="D10" s="249" t="s">
        <v>4</v>
      </c>
      <c r="E10" s="436" t="s">
        <v>22</v>
      </c>
      <c r="F10" s="164"/>
      <c r="G10" s="164" t="s">
        <v>71</v>
      </c>
      <c r="H10" s="337" t="s">
        <v>53</v>
      </c>
      <c r="I10" s="244" t="s">
        <v>33</v>
      </c>
      <c r="J10" s="245" t="s">
        <v>57</v>
      </c>
      <c r="K10" s="245" t="s">
        <v>91</v>
      </c>
      <c r="L10" s="245" t="s">
        <v>91</v>
      </c>
      <c r="M10" s="245" t="s">
        <v>92</v>
      </c>
      <c r="N10" s="592"/>
    </row>
    <row r="11" spans="1:16" ht="30" customHeight="1" x14ac:dyDescent="0.2">
      <c r="A11" s="169" t="s">
        <v>63</v>
      </c>
      <c r="B11" s="250">
        <v>1</v>
      </c>
      <c r="C11" s="183">
        <v>4256000</v>
      </c>
      <c r="D11" s="487">
        <v>3830400</v>
      </c>
      <c r="E11" s="364"/>
      <c r="F11" s="557">
        <v>1783625</v>
      </c>
      <c r="G11" s="538"/>
      <c r="H11" s="502">
        <v>3558334</v>
      </c>
      <c r="I11" s="518">
        <v>1352611</v>
      </c>
      <c r="J11" s="28"/>
      <c r="K11" s="445"/>
      <c r="L11" s="400"/>
      <c r="M11" s="28"/>
      <c r="N11" s="11">
        <f>SUM(D11:K11)</f>
        <v>10524970</v>
      </c>
    </row>
    <row r="12" spans="1:16" ht="28.5" customHeight="1" x14ac:dyDescent="0.2">
      <c r="A12" s="170" t="s">
        <v>64</v>
      </c>
      <c r="B12" s="381" t="s">
        <v>81</v>
      </c>
      <c r="C12" s="181">
        <v>4256000</v>
      </c>
      <c r="D12" s="553">
        <f>(ROUNDDOWN((1640/5000),1)*4100000)+(ROUNDDOWN((1640/5000),1)*4256000)-(ROUNDDOWN((1640/5000),1)*4100000)+240</f>
        <v>1277040</v>
      </c>
      <c r="E12" s="215"/>
      <c r="F12" s="554">
        <v>550656</v>
      </c>
      <c r="G12" s="155"/>
      <c r="H12" s="500">
        <v>1225264</v>
      </c>
      <c r="I12" s="411"/>
      <c r="J12" s="55"/>
      <c r="K12" s="418"/>
      <c r="L12" s="401"/>
      <c r="M12" s="29"/>
      <c r="N12" s="8">
        <f t="shared" ref="N12:N20" si="0">SUM(D12:K12)</f>
        <v>3052960</v>
      </c>
    </row>
    <row r="13" spans="1:16" ht="20.25" customHeight="1" x14ac:dyDescent="0.2">
      <c r="A13" s="17" t="s">
        <v>61</v>
      </c>
      <c r="B13" s="210"/>
      <c r="C13" s="205"/>
      <c r="D13" s="452"/>
      <c r="E13" s="57"/>
      <c r="F13" s="207"/>
      <c r="G13" s="480"/>
      <c r="H13" s="222"/>
      <c r="I13" s="411"/>
      <c r="J13" s="55"/>
      <c r="K13" s="446"/>
      <c r="L13" s="215"/>
      <c r="M13" s="29"/>
      <c r="N13" s="8">
        <f t="shared" si="0"/>
        <v>0</v>
      </c>
    </row>
    <row r="14" spans="1:16" ht="20.25" customHeight="1" x14ac:dyDescent="0.2">
      <c r="A14" s="17" t="s">
        <v>25</v>
      </c>
      <c r="B14" s="472"/>
      <c r="C14" s="282"/>
      <c r="D14" s="452"/>
      <c r="E14" s="412"/>
      <c r="F14" s="399"/>
      <c r="G14" s="53"/>
      <c r="H14" s="222"/>
      <c r="I14" s="411"/>
      <c r="J14" s="55"/>
      <c r="K14" s="446"/>
      <c r="L14" s="215"/>
      <c r="M14" s="29"/>
      <c r="N14" s="8">
        <f t="shared" si="0"/>
        <v>0</v>
      </c>
    </row>
    <row r="15" spans="1:16" ht="20.25" customHeight="1" x14ac:dyDescent="0.2">
      <c r="A15" s="17" t="s">
        <v>72</v>
      </c>
      <c r="B15" s="350">
        <v>21</v>
      </c>
      <c r="C15" s="181">
        <v>336285</v>
      </c>
      <c r="D15" s="553">
        <f>21*325500+21*(336285-325500)</f>
        <v>7061985</v>
      </c>
      <c r="E15" s="401"/>
      <c r="F15" s="554">
        <v>1322207</v>
      </c>
      <c r="G15" s="53"/>
      <c r="H15" s="500">
        <v>636008</v>
      </c>
      <c r="I15" s="411">
        <v>106600</v>
      </c>
      <c r="J15" s="29"/>
      <c r="K15" s="418"/>
      <c r="L15" s="401"/>
      <c r="M15" s="29"/>
      <c r="N15" s="8">
        <f t="shared" si="0"/>
        <v>9126800</v>
      </c>
    </row>
    <row r="16" spans="1:16" ht="20.25" customHeight="1" x14ac:dyDescent="0.2">
      <c r="A16" s="17" t="s">
        <v>70</v>
      </c>
      <c r="B16" s="555">
        <v>0</v>
      </c>
      <c r="C16" s="181">
        <v>25000</v>
      </c>
      <c r="D16" s="489">
        <f>B16*C16</f>
        <v>0</v>
      </c>
      <c r="E16" s="215"/>
      <c r="F16" s="539">
        <v>0</v>
      </c>
      <c r="G16" s="53"/>
      <c r="H16" s="500"/>
      <c r="I16" s="411"/>
      <c r="J16" s="29"/>
      <c r="K16" s="38"/>
      <c r="L16" s="29"/>
      <c r="M16" s="29"/>
      <c r="N16" s="8">
        <f t="shared" si="0"/>
        <v>0</v>
      </c>
    </row>
    <row r="17" spans="1:17" ht="20.25" customHeight="1" x14ac:dyDescent="0.2">
      <c r="A17" s="17" t="s">
        <v>69</v>
      </c>
      <c r="B17" s="556">
        <v>21</v>
      </c>
      <c r="C17" s="181">
        <v>491550</v>
      </c>
      <c r="D17" s="489">
        <f>B17*C17</f>
        <v>10322550</v>
      </c>
      <c r="E17" s="215"/>
      <c r="F17" s="554">
        <v>1591680</v>
      </c>
      <c r="G17" s="53"/>
      <c r="H17" s="500">
        <v>6089803</v>
      </c>
      <c r="I17" s="411">
        <v>53495</v>
      </c>
      <c r="J17" s="31"/>
      <c r="K17" s="418"/>
      <c r="L17" s="401"/>
      <c r="M17" s="29"/>
      <c r="N17" s="8">
        <f t="shared" si="0"/>
        <v>18057528</v>
      </c>
    </row>
    <row r="18" spans="1:17" ht="29.25" customHeight="1" x14ac:dyDescent="0.2">
      <c r="A18" s="166" t="s">
        <v>80</v>
      </c>
      <c r="B18" s="188"/>
      <c r="C18" s="339"/>
      <c r="D18" s="187"/>
      <c r="E18" s="31"/>
      <c r="F18" s="29"/>
      <c r="G18" s="31"/>
      <c r="H18" s="365"/>
      <c r="I18" s="121"/>
      <c r="J18" s="29"/>
      <c r="K18" s="38"/>
      <c r="L18" s="29"/>
      <c r="M18" s="29"/>
      <c r="N18" s="8">
        <f t="shared" si="0"/>
        <v>0</v>
      </c>
    </row>
    <row r="19" spans="1:17" ht="29.25" customHeight="1" x14ac:dyDescent="0.2">
      <c r="A19" s="144" t="s">
        <v>54</v>
      </c>
      <c r="B19" s="188"/>
      <c r="C19" s="178"/>
      <c r="D19" s="187"/>
      <c r="E19" s="31"/>
      <c r="F19" s="29"/>
      <c r="G19" s="121"/>
      <c r="H19" s="215"/>
      <c r="I19" s="121"/>
      <c r="J19" s="31"/>
      <c r="K19" s="53"/>
      <c r="L19" s="31"/>
      <c r="M19" s="29"/>
      <c r="N19" s="8">
        <f t="shared" si="0"/>
        <v>0</v>
      </c>
    </row>
    <row r="20" spans="1:17" ht="29.25" customHeight="1" thickBot="1" x14ac:dyDescent="0.25">
      <c r="A20" s="239" t="s">
        <v>76</v>
      </c>
      <c r="B20" s="189"/>
      <c r="C20" s="190"/>
      <c r="D20" s="232"/>
      <c r="E20" s="30"/>
      <c r="F20" s="30"/>
      <c r="G20" s="66"/>
      <c r="H20" s="30"/>
      <c r="I20" s="66"/>
      <c r="J20" s="30"/>
      <c r="K20" s="54"/>
      <c r="L20" s="30"/>
      <c r="M20" s="30"/>
      <c r="N20" s="175">
        <f t="shared" si="0"/>
        <v>0</v>
      </c>
    </row>
    <row r="21" spans="1:17" ht="20.25" customHeight="1" thickBot="1" x14ac:dyDescent="0.25">
      <c r="A21" s="9" t="s">
        <v>5</v>
      </c>
      <c r="B21" s="224"/>
      <c r="C21" s="74"/>
      <c r="D21" s="75">
        <f>SUM(D11:D20)</f>
        <v>22491975</v>
      </c>
      <c r="E21" s="254">
        <f t="shared" ref="E21:J21" si="1">SUM(E11:E20)</f>
        <v>0</v>
      </c>
      <c r="F21" s="75">
        <f t="shared" si="1"/>
        <v>5248168</v>
      </c>
      <c r="G21" s="254">
        <f t="shared" si="1"/>
        <v>0</v>
      </c>
      <c r="H21" s="75">
        <f t="shared" si="1"/>
        <v>11509409</v>
      </c>
      <c r="I21" s="254">
        <f t="shared" si="1"/>
        <v>1512706</v>
      </c>
      <c r="J21" s="254">
        <f t="shared" si="1"/>
        <v>0</v>
      </c>
      <c r="K21" s="254">
        <f>SUM(K11:K20)</f>
        <v>0</v>
      </c>
      <c r="L21" s="75"/>
      <c r="M21" s="75"/>
      <c r="N21" s="447">
        <f>SUM(N11:N20)</f>
        <v>40762258</v>
      </c>
    </row>
    <row r="22" spans="1:17" ht="20.25" customHeight="1" x14ac:dyDescent="0.2">
      <c r="B22" s="216"/>
      <c r="C22" s="216"/>
      <c r="D22" s="283"/>
      <c r="E22" s="216"/>
      <c r="F22" s="216"/>
      <c r="G22" s="216"/>
      <c r="H22" s="216"/>
      <c r="I22" s="216"/>
      <c r="J22" s="216"/>
      <c r="K22" s="216"/>
      <c r="L22" s="216"/>
    </row>
    <row r="23" spans="1:17" ht="20.25" customHeight="1" x14ac:dyDescent="0.25">
      <c r="A23" s="127" t="s">
        <v>6</v>
      </c>
      <c r="B23" s="216"/>
      <c r="C23" s="216"/>
      <c r="D23" s="216"/>
      <c r="E23" s="216"/>
      <c r="F23" s="216"/>
      <c r="G23" s="216"/>
      <c r="H23" s="216"/>
      <c r="I23" s="216"/>
      <c r="J23" s="216"/>
    </row>
    <row r="24" spans="1:17" ht="20.25" customHeight="1" thickBot="1" x14ac:dyDescent="0.25">
      <c r="J24" s="26"/>
      <c r="K24" s="26"/>
      <c r="L24" s="26"/>
      <c r="M24" s="26"/>
      <c r="N24" s="15"/>
      <c r="O24" s="15"/>
      <c r="P24" s="15"/>
      <c r="Q24" s="15"/>
    </row>
    <row r="25" spans="1:17" ht="34.200000000000003" x14ac:dyDescent="0.2">
      <c r="A25" s="608" t="s">
        <v>56</v>
      </c>
      <c r="B25" s="14" t="s">
        <v>27</v>
      </c>
      <c r="C25" s="14" t="s">
        <v>28</v>
      </c>
      <c r="D25" s="145" t="s">
        <v>29</v>
      </c>
      <c r="E25" s="63" t="s">
        <v>30</v>
      </c>
      <c r="F25" s="49" t="s">
        <v>31</v>
      </c>
      <c r="G25" s="20" t="s">
        <v>32</v>
      </c>
      <c r="H25" s="22" t="s">
        <v>9</v>
      </c>
      <c r="N25" s="16"/>
      <c r="O25" s="16"/>
      <c r="P25" s="16"/>
      <c r="Q25" s="15"/>
    </row>
    <row r="26" spans="1:17" ht="20.25" customHeight="1" thickBot="1" x14ac:dyDescent="0.35">
      <c r="A26" s="609"/>
      <c r="B26" s="255" t="s">
        <v>7</v>
      </c>
      <c r="C26" s="255" t="s">
        <v>7</v>
      </c>
      <c r="D26" s="548" t="s">
        <v>7</v>
      </c>
      <c r="E26" s="255" t="s">
        <v>7</v>
      </c>
      <c r="F26" s="255" t="s">
        <v>7</v>
      </c>
      <c r="G26" s="128" t="s">
        <v>7</v>
      </c>
      <c r="H26" s="2" t="s">
        <v>7</v>
      </c>
      <c r="N26" s="41"/>
      <c r="O26" s="34"/>
      <c r="P26" s="42"/>
      <c r="Q26" s="15"/>
    </row>
    <row r="27" spans="1:17" ht="20.25" customHeight="1" x14ac:dyDescent="0.3">
      <c r="A27" s="18" t="s">
        <v>63</v>
      </c>
      <c r="B27" s="366">
        <v>6187687</v>
      </c>
      <c r="C27" s="368">
        <v>1103702</v>
      </c>
      <c r="D27" s="490">
        <v>1920284</v>
      </c>
      <c r="E27" s="27"/>
      <c r="F27" s="27"/>
      <c r="G27" s="491">
        <v>268981</v>
      </c>
      <c r="H27" s="11">
        <f t="shared" ref="H27:H34" si="2">SUM(B27:G27)</f>
        <v>9480654</v>
      </c>
      <c r="N27" s="34"/>
      <c r="O27" s="43"/>
      <c r="P27" s="44"/>
      <c r="Q27" s="15"/>
    </row>
    <row r="28" spans="1:17" ht="20.25" customHeight="1" x14ac:dyDescent="0.3">
      <c r="A28" s="17" t="s">
        <v>64</v>
      </c>
      <c r="B28" s="367">
        <v>1900106</v>
      </c>
      <c r="C28" s="369">
        <v>329421</v>
      </c>
      <c r="D28" s="492">
        <v>204906</v>
      </c>
      <c r="E28" s="29"/>
      <c r="F28" s="29"/>
      <c r="G28" s="493">
        <v>13495</v>
      </c>
      <c r="H28" s="6">
        <f t="shared" si="2"/>
        <v>2447928</v>
      </c>
      <c r="N28" s="34"/>
      <c r="O28" s="43"/>
      <c r="P28" s="44"/>
      <c r="Q28" s="15"/>
    </row>
    <row r="29" spans="1:17" ht="20.25" customHeight="1" x14ac:dyDescent="0.3">
      <c r="A29" s="17" t="s">
        <v>61</v>
      </c>
      <c r="B29" s="38"/>
      <c r="C29" s="369"/>
      <c r="D29" s="492"/>
      <c r="E29" s="29"/>
      <c r="F29" s="29"/>
      <c r="G29" s="493"/>
      <c r="H29" s="6">
        <f t="shared" si="2"/>
        <v>0</v>
      </c>
      <c r="N29" s="34"/>
      <c r="O29" s="43"/>
      <c r="P29" s="44"/>
      <c r="Q29" s="15"/>
    </row>
    <row r="30" spans="1:17" ht="20.25" customHeight="1" x14ac:dyDescent="0.3">
      <c r="A30" s="17" t="s">
        <v>25</v>
      </c>
      <c r="B30" s="422"/>
      <c r="C30" s="369"/>
      <c r="D30" s="492"/>
      <c r="E30" s="29"/>
      <c r="F30" s="29"/>
      <c r="G30" s="493"/>
      <c r="H30" s="6">
        <f t="shared" si="2"/>
        <v>0</v>
      </c>
      <c r="N30" s="34"/>
      <c r="O30" s="43"/>
      <c r="P30" s="44"/>
      <c r="Q30" s="15"/>
    </row>
    <row r="31" spans="1:17" ht="20.25" customHeight="1" x14ac:dyDescent="0.3">
      <c r="A31" s="17" t="s">
        <v>72</v>
      </c>
      <c r="B31" s="494">
        <v>6361942</v>
      </c>
      <c r="C31" s="369">
        <v>1082814</v>
      </c>
      <c r="D31" s="492">
        <v>800363</v>
      </c>
      <c r="E31" s="29"/>
      <c r="F31" s="29"/>
      <c r="G31" s="493">
        <v>387915</v>
      </c>
      <c r="H31" s="6">
        <f t="shared" si="2"/>
        <v>8633034</v>
      </c>
      <c r="N31" s="34"/>
      <c r="O31" s="43"/>
      <c r="P31" s="44"/>
      <c r="Q31" s="15"/>
    </row>
    <row r="32" spans="1:17" ht="20.25" customHeight="1" x14ac:dyDescent="0.3">
      <c r="A32" s="17" t="s">
        <v>70</v>
      </c>
      <c r="B32" s="494"/>
      <c r="C32" s="369"/>
      <c r="D32" s="495"/>
      <c r="E32" s="29"/>
      <c r="F32" s="29"/>
      <c r="G32" s="496"/>
      <c r="H32" s="6">
        <f t="shared" si="2"/>
        <v>0</v>
      </c>
      <c r="N32" s="34"/>
      <c r="O32" s="43"/>
      <c r="P32" s="44"/>
      <c r="Q32" s="15"/>
    </row>
    <row r="33" spans="1:17" ht="20.25" customHeight="1" x14ac:dyDescent="0.3">
      <c r="A33" s="17" t="s">
        <v>69</v>
      </c>
      <c r="B33" s="497">
        <v>13820563</v>
      </c>
      <c r="C33" s="370">
        <v>2372446</v>
      </c>
      <c r="D33" s="495">
        <v>513277</v>
      </c>
      <c r="E33" s="29"/>
      <c r="F33" s="29"/>
      <c r="G33" s="496">
        <v>601965</v>
      </c>
      <c r="H33" s="6">
        <f t="shared" si="2"/>
        <v>17308251</v>
      </c>
      <c r="N33" s="34"/>
      <c r="O33" s="43"/>
      <c r="P33" s="44"/>
      <c r="Q33" s="15"/>
    </row>
    <row r="34" spans="1:17" ht="32.25" customHeight="1" x14ac:dyDescent="0.3">
      <c r="A34" s="166" t="s">
        <v>80</v>
      </c>
      <c r="B34" s="38"/>
      <c r="C34" s="29"/>
      <c r="D34" s="32"/>
      <c r="E34" s="29"/>
      <c r="F34" s="29"/>
      <c r="G34" s="32"/>
      <c r="H34" s="6">
        <f t="shared" si="2"/>
        <v>0</v>
      </c>
      <c r="N34" s="34"/>
      <c r="O34" s="43"/>
      <c r="P34" s="44"/>
      <c r="Q34" s="15"/>
    </row>
    <row r="35" spans="1:17" ht="32.25" customHeight="1" x14ac:dyDescent="0.3">
      <c r="A35" s="144" t="s">
        <v>54</v>
      </c>
      <c r="B35" s="38"/>
      <c r="C35" s="29"/>
      <c r="D35" s="29"/>
      <c r="E35" s="73"/>
      <c r="F35" s="29"/>
      <c r="G35" s="38"/>
      <c r="H35" s="6"/>
      <c r="N35" s="34"/>
      <c r="O35" s="43"/>
      <c r="P35" s="44"/>
      <c r="Q35" s="15"/>
    </row>
    <row r="36" spans="1:17" ht="32.25" customHeight="1" x14ac:dyDescent="0.3">
      <c r="A36" s="166" t="s">
        <v>86</v>
      </c>
      <c r="B36" s="53"/>
      <c r="C36" s="31"/>
      <c r="D36" s="31"/>
      <c r="E36" s="116"/>
      <c r="F36" s="31"/>
      <c r="G36" s="53"/>
      <c r="H36" s="6"/>
      <c r="N36" s="34"/>
      <c r="O36" s="43"/>
      <c r="P36" s="44"/>
      <c r="Q36" s="15"/>
    </row>
    <row r="37" spans="1:17" ht="32.25" customHeight="1" thickBot="1" x14ac:dyDescent="0.35">
      <c r="A37" s="239" t="s">
        <v>76</v>
      </c>
      <c r="B37" s="54"/>
      <c r="C37" s="30"/>
      <c r="D37" s="30"/>
      <c r="E37" s="65"/>
      <c r="F37" s="30"/>
      <c r="G37" s="54"/>
      <c r="H37" s="74">
        <f>SUM(B37:G37)</f>
        <v>0</v>
      </c>
      <c r="N37" s="34"/>
      <c r="O37" s="43"/>
      <c r="P37" s="44"/>
      <c r="Q37" s="15"/>
    </row>
    <row r="38" spans="1:17" ht="20.25" customHeight="1" thickBot="1" x14ac:dyDescent="0.35">
      <c r="A38" s="9" t="s">
        <v>5</v>
      </c>
      <c r="B38" s="280">
        <f t="shared" ref="B38:G38" si="3">SUM(B27:B37)</f>
        <v>28270298</v>
      </c>
      <c r="C38" s="280">
        <f t="shared" si="3"/>
        <v>4888383</v>
      </c>
      <c r="D38" s="280">
        <f t="shared" si="3"/>
        <v>3438830</v>
      </c>
      <c r="E38" s="280">
        <f t="shared" si="3"/>
        <v>0</v>
      </c>
      <c r="F38" s="280">
        <f t="shared" si="3"/>
        <v>0</v>
      </c>
      <c r="G38" s="280">
        <f t="shared" si="3"/>
        <v>1272356</v>
      </c>
      <c r="H38" s="276">
        <f>SUM(H27:H37)</f>
        <v>37869867</v>
      </c>
      <c r="N38" s="45"/>
      <c r="O38" s="45"/>
      <c r="P38" s="45"/>
      <c r="Q38" s="15"/>
    </row>
    <row r="39" spans="1:17" ht="20.25" customHeight="1" x14ac:dyDescent="0.2"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8.75" customHeight="1" x14ac:dyDescent="0.25">
      <c r="A40" s="127" t="s">
        <v>10</v>
      </c>
    </row>
    <row r="41" spans="1:17" ht="20.25" customHeight="1" thickBot="1" x14ac:dyDescent="0.25"/>
    <row r="42" spans="1:17" ht="20.25" customHeight="1" x14ac:dyDescent="0.2">
      <c r="A42" s="601" t="s">
        <v>56</v>
      </c>
      <c r="B42" s="4" t="s">
        <v>12</v>
      </c>
      <c r="C42" s="5" t="s">
        <v>13</v>
      </c>
      <c r="D42" s="83" t="s">
        <v>14</v>
      </c>
      <c r="E42" s="599" t="s">
        <v>37</v>
      </c>
    </row>
    <row r="43" spans="1:17" ht="20.25" customHeight="1" thickBot="1" x14ac:dyDescent="0.25">
      <c r="A43" s="610"/>
      <c r="B43" s="3" t="s">
        <v>8</v>
      </c>
      <c r="C43" s="21" t="s">
        <v>8</v>
      </c>
      <c r="D43" s="84" t="s">
        <v>15</v>
      </c>
      <c r="E43" s="611"/>
      <c r="F43" s="1" t="s">
        <v>38</v>
      </c>
    </row>
    <row r="44" spans="1:17" ht="20.25" customHeight="1" x14ac:dyDescent="0.2">
      <c r="A44" s="18" t="s">
        <v>63</v>
      </c>
      <c r="B44" s="33">
        <f t="shared" ref="B44:B50" si="4">N11</f>
        <v>10524970</v>
      </c>
      <c r="C44" s="11">
        <f t="shared" ref="C44:C50" si="5">H27</f>
        <v>9480654</v>
      </c>
      <c r="D44" s="85">
        <f t="shared" ref="D44:D54" si="6">B44-C44</f>
        <v>1044316</v>
      </c>
      <c r="E44" s="379"/>
      <c r="F44" s="102"/>
    </row>
    <row r="45" spans="1:17" ht="20.25" customHeight="1" x14ac:dyDescent="0.2">
      <c r="A45" s="17" t="s">
        <v>64</v>
      </c>
      <c r="B45" s="69">
        <f t="shared" si="4"/>
        <v>3052960</v>
      </c>
      <c r="C45" s="8">
        <f t="shared" si="5"/>
        <v>2447928</v>
      </c>
      <c r="D45" s="87">
        <f t="shared" si="6"/>
        <v>605032</v>
      </c>
      <c r="E45" s="81"/>
    </row>
    <row r="46" spans="1:17" ht="20.25" customHeight="1" x14ac:dyDescent="0.2">
      <c r="A46" s="17" t="s">
        <v>61</v>
      </c>
      <c r="B46" s="69">
        <f t="shared" si="4"/>
        <v>0</v>
      </c>
      <c r="C46" s="8">
        <f t="shared" si="5"/>
        <v>0</v>
      </c>
      <c r="D46" s="87">
        <f t="shared" si="6"/>
        <v>0</v>
      </c>
      <c r="E46" s="81"/>
    </row>
    <row r="47" spans="1:17" ht="20.25" customHeight="1" x14ac:dyDescent="0.2">
      <c r="A47" s="17" t="s">
        <v>25</v>
      </c>
      <c r="B47" s="69">
        <f t="shared" si="4"/>
        <v>0</v>
      </c>
      <c r="C47" s="8">
        <f t="shared" si="5"/>
        <v>0</v>
      </c>
      <c r="D47" s="87">
        <f t="shared" si="6"/>
        <v>0</v>
      </c>
      <c r="E47" s="81"/>
      <c r="F47" s="102"/>
    </row>
    <row r="48" spans="1:17" ht="20.25" customHeight="1" x14ac:dyDescent="0.2">
      <c r="A48" s="17" t="s">
        <v>72</v>
      </c>
      <c r="B48" s="69">
        <f t="shared" si="4"/>
        <v>9126800</v>
      </c>
      <c r="C48" s="8">
        <f t="shared" si="5"/>
        <v>8633034</v>
      </c>
      <c r="D48" s="87">
        <f t="shared" si="6"/>
        <v>493766</v>
      </c>
      <c r="E48" s="81"/>
    </row>
    <row r="49" spans="1:8" ht="20.25" customHeight="1" x14ac:dyDescent="0.2">
      <c r="A49" s="17" t="s">
        <v>70</v>
      </c>
      <c r="B49" s="69">
        <f t="shared" si="4"/>
        <v>0</v>
      </c>
      <c r="C49" s="8">
        <f t="shared" si="5"/>
        <v>0</v>
      </c>
      <c r="D49" s="87">
        <f t="shared" si="6"/>
        <v>0</v>
      </c>
      <c r="E49" s="81"/>
    </row>
    <row r="50" spans="1:8" ht="20.25" customHeight="1" x14ac:dyDescent="0.2">
      <c r="A50" s="17" t="s">
        <v>69</v>
      </c>
      <c r="B50" s="69">
        <f t="shared" si="4"/>
        <v>18057528</v>
      </c>
      <c r="C50" s="8">
        <f t="shared" si="5"/>
        <v>17308251</v>
      </c>
      <c r="D50" s="87">
        <f t="shared" si="6"/>
        <v>749277</v>
      </c>
      <c r="E50" s="81"/>
    </row>
    <row r="51" spans="1:8" ht="30" customHeight="1" x14ac:dyDescent="0.2">
      <c r="A51" s="166" t="s">
        <v>80</v>
      </c>
      <c r="B51" s="69">
        <f t="shared" ref="B51:B52" si="7">N18</f>
        <v>0</v>
      </c>
      <c r="C51" s="8">
        <f t="shared" ref="C51:C54" si="8">H34</f>
        <v>0</v>
      </c>
      <c r="D51" s="87">
        <f t="shared" si="6"/>
        <v>0</v>
      </c>
      <c r="E51" s="81"/>
    </row>
    <row r="52" spans="1:8" ht="30" customHeight="1" x14ac:dyDescent="0.2">
      <c r="A52" s="144" t="s">
        <v>54</v>
      </c>
      <c r="B52" s="69">
        <f t="shared" si="7"/>
        <v>0</v>
      </c>
      <c r="C52" s="8">
        <f t="shared" si="8"/>
        <v>0</v>
      </c>
      <c r="D52" s="87">
        <f t="shared" si="6"/>
        <v>0</v>
      </c>
      <c r="E52" s="81"/>
    </row>
    <row r="53" spans="1:8" ht="30" customHeight="1" x14ac:dyDescent="0.2">
      <c r="A53" s="166" t="s">
        <v>86</v>
      </c>
      <c r="B53" s="176"/>
      <c r="C53" s="8">
        <f t="shared" si="8"/>
        <v>0</v>
      </c>
      <c r="D53" s="87">
        <f t="shared" si="6"/>
        <v>0</v>
      </c>
      <c r="E53" s="81"/>
    </row>
    <row r="54" spans="1:8" ht="30" customHeight="1" thickBot="1" x14ac:dyDescent="0.25">
      <c r="A54" s="239" t="s">
        <v>76</v>
      </c>
      <c r="B54" s="72">
        <f t="shared" ref="B54" si="9">N20</f>
        <v>0</v>
      </c>
      <c r="C54" s="8">
        <f t="shared" si="8"/>
        <v>0</v>
      </c>
      <c r="D54" s="87">
        <f t="shared" si="6"/>
        <v>0</v>
      </c>
      <c r="E54" s="81"/>
    </row>
    <row r="55" spans="1:8" ht="20.25" customHeight="1" thickBot="1" x14ac:dyDescent="0.25">
      <c r="A55" s="71" t="s">
        <v>11</v>
      </c>
      <c r="B55" s="112">
        <f>SUM(B44:B54)</f>
        <v>40762258</v>
      </c>
      <c r="C55" s="112">
        <f>SUM(C44:C54)</f>
        <v>37869867</v>
      </c>
      <c r="D55" s="112">
        <f>SUM(D44:D54)</f>
        <v>2892391</v>
      </c>
      <c r="E55" s="82"/>
      <c r="F55" s="111"/>
      <c r="G55" s="10"/>
      <c r="H55" s="10"/>
    </row>
    <row r="57" spans="1:8" x14ac:dyDescent="0.2">
      <c r="B57" s="10"/>
    </row>
  </sheetData>
  <mergeCells count="11">
    <mergeCell ref="A3:J3"/>
    <mergeCell ref="A1:N1"/>
    <mergeCell ref="A2:N2"/>
    <mergeCell ref="A4:N4"/>
    <mergeCell ref="A42:A43"/>
    <mergeCell ref="A25:A26"/>
    <mergeCell ref="A9:A10"/>
    <mergeCell ref="B9:D9"/>
    <mergeCell ref="N9:N10"/>
    <mergeCell ref="E42:E43"/>
    <mergeCell ref="H9:M9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6" orientation="landscape" r:id="rId1"/>
  <headerFooter alignWithMargins="0">
    <oddHeader>&amp;R1/c. számú melléklet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P58"/>
  <sheetViews>
    <sheetView view="pageBreakPreview" zoomScaleNormal="100" zoomScaleSheetLayoutView="100" workbookViewId="0">
      <pane xSplit="1" topLeftCell="B1" activePane="topRight" state="frozen"/>
      <selection pane="topRight" activeCell="I21" sqref="I21"/>
    </sheetView>
  </sheetViews>
  <sheetFormatPr defaultColWidth="9.109375" defaultRowHeight="11.4" x14ac:dyDescent="0.2"/>
  <cols>
    <col min="1" max="1" width="38.88671875" style="1" customWidth="1"/>
    <col min="2" max="2" width="13.44140625" style="1" customWidth="1"/>
    <col min="3" max="3" width="14" style="1" customWidth="1"/>
    <col min="4" max="4" width="9.88671875" style="1" bestFit="1" customWidth="1"/>
    <col min="5" max="5" width="13.88671875" style="1" customWidth="1"/>
    <col min="6" max="7" width="14.88671875" style="1" customWidth="1"/>
    <col min="8" max="8" width="15.5546875" style="1" customWidth="1"/>
    <col min="9" max="9" width="11.33203125" style="1" customWidth="1"/>
    <col min="10" max="10" width="14.5546875" style="1" customWidth="1"/>
    <col min="11" max="11" width="23.44140625" style="1" customWidth="1"/>
    <col min="12" max="12" width="17.109375" style="1" customWidth="1"/>
    <col min="13" max="13" width="18.33203125" style="1" customWidth="1"/>
    <col min="14" max="14" width="14.109375" style="1" customWidth="1"/>
    <col min="15" max="15" width="9" style="1" bestFit="1" customWidth="1"/>
    <col min="16" max="16384" width="9.109375" style="1"/>
  </cols>
  <sheetData>
    <row r="1" spans="1:15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124"/>
      <c r="O1" s="124"/>
    </row>
    <row r="2" spans="1:15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124"/>
      <c r="O2" s="124"/>
    </row>
    <row r="3" spans="1:15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148"/>
      <c r="L3" s="238"/>
    </row>
    <row r="4" spans="1:15" ht="13.8" x14ac:dyDescent="0.25">
      <c r="A4" s="594" t="s">
        <v>16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126"/>
      <c r="O4" s="126"/>
    </row>
    <row r="7" spans="1:15" ht="20.25" customHeight="1" x14ac:dyDescent="0.25">
      <c r="A7" s="127" t="s">
        <v>1</v>
      </c>
    </row>
    <row r="8" spans="1:15" ht="20.25" customHeight="1" thickBot="1" x14ac:dyDescent="0.25">
      <c r="M8" s="1" t="s">
        <v>58</v>
      </c>
    </row>
    <row r="9" spans="1:15" ht="59.25" customHeight="1" thickBot="1" x14ac:dyDescent="0.25">
      <c r="A9" s="603" t="s">
        <v>56</v>
      </c>
      <c r="B9" s="605" t="s">
        <v>55</v>
      </c>
      <c r="C9" s="606"/>
      <c r="D9" s="607"/>
      <c r="E9" s="158" t="s">
        <v>90</v>
      </c>
      <c r="F9" s="158" t="s">
        <v>73</v>
      </c>
      <c r="G9" s="159" t="s">
        <v>35</v>
      </c>
      <c r="H9" s="595" t="s">
        <v>23</v>
      </c>
      <c r="I9" s="596"/>
      <c r="J9" s="596"/>
      <c r="K9" s="596"/>
      <c r="L9" s="598"/>
      <c r="M9" s="612" t="s">
        <v>20</v>
      </c>
    </row>
    <row r="10" spans="1:15" ht="86.25" customHeight="1" thickBot="1" x14ac:dyDescent="0.3">
      <c r="A10" s="604"/>
      <c r="B10" s="160" t="s">
        <v>2</v>
      </c>
      <c r="C10" s="161" t="s">
        <v>3</v>
      </c>
      <c r="D10" s="162" t="s">
        <v>4</v>
      </c>
      <c r="E10" s="163" t="s">
        <v>22</v>
      </c>
      <c r="F10" s="164"/>
      <c r="G10" s="164" t="s">
        <v>71</v>
      </c>
      <c r="H10" s="243" t="s">
        <v>53</v>
      </c>
      <c r="I10" s="342" t="s">
        <v>33</v>
      </c>
      <c r="J10" s="454" t="s">
        <v>91</v>
      </c>
      <c r="K10" s="397" t="s">
        <v>92</v>
      </c>
      <c r="L10" s="437"/>
      <c r="M10" s="613"/>
    </row>
    <row r="11" spans="1:15" ht="20.25" customHeight="1" x14ac:dyDescent="0.2">
      <c r="A11" s="18" t="s">
        <v>65</v>
      </c>
      <c r="B11" s="250">
        <v>1880</v>
      </c>
      <c r="C11" s="183">
        <v>4256000</v>
      </c>
      <c r="D11" s="487">
        <f>ROUND(1748/(1748+472)*1*4100000,0)+ROUND(1748/(1748+472)*1*4256200,0)-ROUND(1748/(1748+472)*1*4100000,0)</f>
        <v>3351278</v>
      </c>
      <c r="E11" s="417"/>
      <c r="F11" s="462">
        <v>401811</v>
      </c>
      <c r="G11" s="332"/>
      <c r="H11" s="502">
        <v>-1239196</v>
      </c>
      <c r="I11" s="56"/>
      <c r="J11" s="35"/>
      <c r="K11" s="438"/>
      <c r="L11" s="46"/>
      <c r="M11" s="6">
        <f>SUM(D11:L11)</f>
        <v>2513893</v>
      </c>
    </row>
    <row r="12" spans="1:15" ht="20.25" customHeight="1" x14ac:dyDescent="0.2">
      <c r="A12" s="17" t="s">
        <v>66</v>
      </c>
      <c r="B12" s="381" t="s">
        <v>85</v>
      </c>
      <c r="C12" s="181">
        <v>4256000</v>
      </c>
      <c r="D12" s="488">
        <f>ROUND(472/(1748+472)*1*4100000,0)+ROUND(472/(472+1748)*1*4256200,0)-ROUND(472/(472+1748)*1*4100000,0)</f>
        <v>904922</v>
      </c>
      <c r="E12" s="399"/>
      <c r="F12" s="465">
        <v>100447</v>
      </c>
      <c r="G12" s="155"/>
      <c r="H12" s="500">
        <v>-363064</v>
      </c>
      <c r="I12" s="207"/>
      <c r="J12" s="207"/>
      <c r="K12" s="401"/>
      <c r="L12" s="202"/>
      <c r="M12" s="8">
        <f>SUM(D12:L12)</f>
        <v>642305</v>
      </c>
    </row>
    <row r="13" spans="1:15" ht="20.25" customHeight="1" x14ac:dyDescent="0.2">
      <c r="A13" s="17" t="s">
        <v>61</v>
      </c>
      <c r="B13" s="210"/>
      <c r="C13" s="205"/>
      <c r="D13" s="452"/>
      <c r="E13" s="207"/>
      <c r="F13" s="214"/>
      <c r="G13" s="480"/>
      <c r="H13" s="222"/>
      <c r="I13" s="207"/>
      <c r="J13" s="207"/>
      <c r="K13" s="55"/>
      <c r="L13" s="202"/>
      <c r="M13" s="8">
        <f t="shared" ref="M13:M20" si="0">SUM(D13:L13)</f>
        <v>0</v>
      </c>
    </row>
    <row r="14" spans="1:15" ht="20.25" customHeight="1" x14ac:dyDescent="0.2">
      <c r="A14" s="17" t="s">
        <v>25</v>
      </c>
      <c r="B14" s="210"/>
      <c r="C14" s="205"/>
      <c r="D14" s="452"/>
      <c r="E14" s="73"/>
      <c r="F14" s="121"/>
      <c r="G14" s="53"/>
      <c r="H14" s="222"/>
      <c r="I14" s="119"/>
      <c r="J14" s="119"/>
      <c r="K14" s="36"/>
      <c r="L14" s="120"/>
      <c r="M14" s="8">
        <f t="shared" si="0"/>
        <v>0</v>
      </c>
    </row>
    <row r="15" spans="1:15" ht="20.25" customHeight="1" x14ac:dyDescent="0.2">
      <c r="A15" s="17" t="s">
        <v>72</v>
      </c>
      <c r="B15" s="350"/>
      <c r="C15" s="339"/>
      <c r="D15" s="419"/>
      <c r="E15" s="365"/>
      <c r="F15" s="411"/>
      <c r="G15" s="53"/>
      <c r="H15" s="500"/>
      <c r="I15" s="73"/>
      <c r="J15" s="73"/>
      <c r="K15" s="29"/>
      <c r="L15" s="32"/>
      <c r="M15" s="8">
        <f t="shared" si="0"/>
        <v>0</v>
      </c>
    </row>
    <row r="16" spans="1:15" ht="20.25" customHeight="1" x14ac:dyDescent="0.2">
      <c r="A16" s="17" t="s">
        <v>70</v>
      </c>
      <c r="B16" s="581">
        <v>4</v>
      </c>
      <c r="C16" s="181">
        <v>25000</v>
      </c>
      <c r="D16" s="489">
        <f>4*25000</f>
        <v>100000</v>
      </c>
      <c r="E16" s="73"/>
      <c r="F16" s="121"/>
      <c r="G16" s="53"/>
      <c r="H16" s="500">
        <v>-100000</v>
      </c>
      <c r="I16" s="399"/>
      <c r="J16" s="73"/>
      <c r="K16" s="29"/>
      <c r="L16" s="32"/>
      <c r="M16" s="8">
        <f t="shared" si="0"/>
        <v>0</v>
      </c>
    </row>
    <row r="17" spans="1:16" ht="20.25" customHeight="1" x14ac:dyDescent="0.2">
      <c r="A17" s="17" t="s">
        <v>69</v>
      </c>
      <c r="B17" s="581">
        <f>9-1</f>
        <v>8</v>
      </c>
      <c r="C17" s="181">
        <v>491550</v>
      </c>
      <c r="D17" s="488">
        <f>9*(471900)+9*(491550-471900)-2*(491550)+1*(491550)</f>
        <v>3932400</v>
      </c>
      <c r="E17" s="363"/>
      <c r="F17" s="465">
        <v>895727</v>
      </c>
      <c r="G17" s="53"/>
      <c r="H17" s="500">
        <v>3913275</v>
      </c>
      <c r="I17" s="501">
        <v>214915</v>
      </c>
      <c r="J17" s="73"/>
      <c r="K17" s="401"/>
      <c r="L17" s="32"/>
      <c r="M17" s="8">
        <f t="shared" si="0"/>
        <v>8956317</v>
      </c>
    </row>
    <row r="18" spans="1:16" ht="29.25" customHeight="1" x14ac:dyDescent="0.2">
      <c r="A18" s="166" t="s">
        <v>80</v>
      </c>
      <c r="B18" s="188"/>
      <c r="C18" s="339"/>
      <c r="D18" s="187"/>
      <c r="E18" s="29"/>
      <c r="F18" s="32"/>
      <c r="G18" s="29"/>
      <c r="H18" s="38"/>
      <c r="I18" s="29"/>
      <c r="J18" s="73"/>
      <c r="K18" s="38"/>
      <c r="L18" s="156"/>
      <c r="M18" s="8">
        <f t="shared" si="0"/>
        <v>0</v>
      </c>
    </row>
    <row r="19" spans="1:16" ht="29.25" customHeight="1" x14ac:dyDescent="0.2">
      <c r="A19" s="144" t="s">
        <v>54</v>
      </c>
      <c r="B19" s="188"/>
      <c r="C19" s="178"/>
      <c r="D19" s="231"/>
      <c r="E19" s="29"/>
      <c r="F19" s="32"/>
      <c r="G19" s="29"/>
      <c r="H19" s="32"/>
      <c r="I19" s="29"/>
      <c r="J19" s="73"/>
      <c r="K19" s="29"/>
      <c r="L19" s="156"/>
      <c r="M19" s="8">
        <f t="shared" si="0"/>
        <v>0</v>
      </c>
    </row>
    <row r="20" spans="1:16" ht="29.25" customHeight="1" thickBot="1" x14ac:dyDescent="0.25">
      <c r="A20" s="239" t="s">
        <v>76</v>
      </c>
      <c r="B20" s="189"/>
      <c r="C20" s="190"/>
      <c r="D20" s="232"/>
      <c r="E20" s="30"/>
      <c r="F20" s="76"/>
      <c r="G20" s="74"/>
      <c r="H20" s="76"/>
      <c r="I20" s="30"/>
      <c r="J20" s="75"/>
      <c r="K20" s="224"/>
      <c r="L20" s="224"/>
      <c r="M20" s="8">
        <f t="shared" si="0"/>
        <v>0</v>
      </c>
    </row>
    <row r="21" spans="1:16" ht="20.25" customHeight="1" thickBot="1" x14ac:dyDescent="0.25">
      <c r="A21" s="9" t="s">
        <v>5</v>
      </c>
      <c r="B21" s="224"/>
      <c r="C21" s="74"/>
      <c r="D21" s="75">
        <f t="shared" ref="D21:K21" si="1">SUM(D11:D20)</f>
        <v>8288600</v>
      </c>
      <c r="E21" s="75">
        <f t="shared" si="1"/>
        <v>0</v>
      </c>
      <c r="F21" s="254">
        <f t="shared" si="1"/>
        <v>1397985</v>
      </c>
      <c r="G21" s="254">
        <f t="shared" si="1"/>
        <v>0</v>
      </c>
      <c r="H21" s="254">
        <f t="shared" si="1"/>
        <v>2211015</v>
      </c>
      <c r="I21" s="75">
        <f t="shared" si="1"/>
        <v>214915</v>
      </c>
      <c r="J21" s="254">
        <f t="shared" si="1"/>
        <v>0</v>
      </c>
      <c r="K21" s="254">
        <f t="shared" si="1"/>
        <v>0</v>
      </c>
      <c r="L21" s="75"/>
      <c r="M21" s="117">
        <f>SUM(M11:M20)</f>
        <v>12112515</v>
      </c>
    </row>
    <row r="22" spans="1:16" ht="20.25" customHeight="1" x14ac:dyDescent="0.2">
      <c r="B22" s="216"/>
      <c r="C22" s="216"/>
      <c r="D22" s="216"/>
      <c r="E22" s="216"/>
      <c r="F22" s="216"/>
      <c r="G22" s="216"/>
      <c r="H22" s="216"/>
    </row>
    <row r="23" spans="1:16" ht="20.25" customHeight="1" x14ac:dyDescent="0.25">
      <c r="A23" s="127" t="s">
        <v>6</v>
      </c>
      <c r="B23" s="216"/>
      <c r="C23" s="216"/>
      <c r="D23" s="216"/>
      <c r="E23" s="216"/>
      <c r="F23" s="216"/>
      <c r="G23" s="216"/>
      <c r="H23" s="216"/>
    </row>
    <row r="24" spans="1:16" ht="20.25" customHeight="1" thickBot="1" x14ac:dyDescent="0.25">
      <c r="B24" s="216"/>
      <c r="C24" s="216"/>
      <c r="D24" s="216"/>
      <c r="E24" s="216"/>
      <c r="F24" s="216"/>
      <c r="G24" s="216"/>
      <c r="H24" s="216"/>
      <c r="J24" s="26"/>
      <c r="K24" s="26"/>
      <c r="L24" s="26"/>
      <c r="M24" s="15"/>
      <c r="N24" s="15"/>
      <c r="O24" s="15"/>
      <c r="P24" s="15"/>
    </row>
    <row r="25" spans="1:16" ht="34.200000000000003" x14ac:dyDescent="0.2">
      <c r="A25" s="608" t="s">
        <v>56</v>
      </c>
      <c r="B25" s="582" t="s">
        <v>27</v>
      </c>
      <c r="C25" s="582" t="s">
        <v>28</v>
      </c>
      <c r="D25" s="582" t="s">
        <v>29</v>
      </c>
      <c r="E25" s="551" t="s">
        <v>30</v>
      </c>
      <c r="F25" s="342" t="s">
        <v>31</v>
      </c>
      <c r="G25" s="549" t="s">
        <v>32</v>
      </c>
      <c r="H25" s="563" t="s">
        <v>9</v>
      </c>
      <c r="M25" s="16"/>
      <c r="N25" s="16"/>
      <c r="O25" s="16"/>
      <c r="P25" s="15"/>
    </row>
    <row r="26" spans="1:16" ht="20.25" customHeight="1" thickBot="1" x14ac:dyDescent="0.35">
      <c r="A26" s="609"/>
      <c r="B26" s="550" t="s">
        <v>7</v>
      </c>
      <c r="C26" s="550" t="s">
        <v>7</v>
      </c>
      <c r="D26" s="550" t="s">
        <v>7</v>
      </c>
      <c r="E26" s="550" t="s">
        <v>7</v>
      </c>
      <c r="F26" s="547" t="s">
        <v>7</v>
      </c>
      <c r="G26" s="565" t="s">
        <v>7</v>
      </c>
      <c r="H26" s="583" t="s">
        <v>7</v>
      </c>
      <c r="M26" s="41"/>
      <c r="N26" s="34"/>
      <c r="O26" s="42"/>
      <c r="P26" s="15"/>
    </row>
    <row r="27" spans="1:16" ht="20.25" customHeight="1" x14ac:dyDescent="0.3">
      <c r="A27" s="18" t="s">
        <v>65</v>
      </c>
      <c r="B27" s="498">
        <v>1263038</v>
      </c>
      <c r="C27" s="584">
        <v>223949</v>
      </c>
      <c r="D27" s="498">
        <v>330893</v>
      </c>
      <c r="E27" s="343"/>
      <c r="F27" s="27"/>
      <c r="G27" s="343"/>
      <c r="H27" s="35">
        <f t="shared" ref="H27:H37" si="2">B27+C27+D27+G27+F27</f>
        <v>1817880</v>
      </c>
      <c r="M27" s="34"/>
      <c r="N27" s="43"/>
      <c r="O27" s="44"/>
      <c r="P27" s="15"/>
    </row>
    <row r="28" spans="1:16" ht="20.25" customHeight="1" x14ac:dyDescent="0.3">
      <c r="A28" s="17" t="s">
        <v>66</v>
      </c>
      <c r="B28" s="499">
        <v>315759</v>
      </c>
      <c r="C28" s="405">
        <v>55743</v>
      </c>
      <c r="D28" s="499">
        <v>0</v>
      </c>
      <c r="E28" s="32"/>
      <c r="F28" s="29"/>
      <c r="G28" s="48"/>
      <c r="H28" s="35">
        <f t="shared" si="2"/>
        <v>371502</v>
      </c>
      <c r="M28" s="34"/>
      <c r="N28" s="43"/>
      <c r="O28" s="44"/>
      <c r="P28" s="15"/>
    </row>
    <row r="29" spans="1:16" ht="20.25" customHeight="1" x14ac:dyDescent="0.3">
      <c r="A29" s="17" t="s">
        <v>61</v>
      </c>
      <c r="B29" s="499"/>
      <c r="C29" s="405"/>
      <c r="D29" s="499"/>
      <c r="E29" s="32"/>
      <c r="F29" s="29"/>
      <c r="G29" s="48"/>
      <c r="H29" s="35">
        <f t="shared" si="2"/>
        <v>0</v>
      </c>
      <c r="M29" s="34"/>
      <c r="N29" s="43"/>
      <c r="O29" s="44"/>
      <c r="P29" s="15"/>
    </row>
    <row r="30" spans="1:16" ht="20.25" customHeight="1" x14ac:dyDescent="0.3">
      <c r="A30" s="17" t="s">
        <v>25</v>
      </c>
      <c r="B30" s="499"/>
      <c r="C30" s="585"/>
      <c r="D30" s="499"/>
      <c r="E30" s="32"/>
      <c r="F30" s="29"/>
      <c r="G30" s="29"/>
      <c r="H30" s="35">
        <f t="shared" si="2"/>
        <v>0</v>
      </c>
      <c r="M30" s="34"/>
      <c r="N30" s="43"/>
      <c r="O30" s="44"/>
      <c r="P30" s="15"/>
    </row>
    <row r="31" spans="1:16" ht="20.25" customHeight="1" x14ac:dyDescent="0.3">
      <c r="A31" s="17" t="s">
        <v>72</v>
      </c>
      <c r="B31" s="499"/>
      <c r="C31" s="585"/>
      <c r="D31" s="499"/>
      <c r="E31" s="32"/>
      <c r="F31" s="29"/>
      <c r="G31" s="29"/>
      <c r="H31" s="35">
        <f t="shared" si="2"/>
        <v>0</v>
      </c>
      <c r="M31" s="34"/>
      <c r="N31" s="43"/>
      <c r="O31" s="44"/>
      <c r="P31" s="15"/>
    </row>
    <row r="32" spans="1:16" ht="20.25" customHeight="1" x14ac:dyDescent="0.3">
      <c r="A32" s="17" t="s">
        <v>70</v>
      </c>
      <c r="B32" s="499"/>
      <c r="C32" s="585"/>
      <c r="D32" s="499"/>
      <c r="E32" s="32"/>
      <c r="F32" s="29"/>
      <c r="G32" s="29"/>
      <c r="H32" s="35">
        <f t="shared" si="2"/>
        <v>0</v>
      </c>
      <c r="M32" s="34"/>
      <c r="N32" s="43"/>
      <c r="O32" s="44"/>
      <c r="P32" s="15"/>
    </row>
    <row r="33" spans="1:16" ht="20.25" customHeight="1" x14ac:dyDescent="0.3">
      <c r="A33" s="17" t="s">
        <v>69</v>
      </c>
      <c r="B33" s="499">
        <v>7339599</v>
      </c>
      <c r="C33" s="585">
        <v>1329055</v>
      </c>
      <c r="D33" s="499">
        <v>133823</v>
      </c>
      <c r="E33" s="32"/>
      <c r="F33" s="29"/>
      <c r="G33" s="233"/>
      <c r="H33" s="35">
        <f t="shared" si="2"/>
        <v>8802477</v>
      </c>
      <c r="M33" s="34"/>
      <c r="N33" s="43"/>
      <c r="O33" s="44"/>
      <c r="P33" s="15"/>
    </row>
    <row r="34" spans="1:16" ht="32.25" customHeight="1" x14ac:dyDescent="0.3">
      <c r="A34" s="166" t="s">
        <v>80</v>
      </c>
      <c r="B34" s="29"/>
      <c r="C34" s="32"/>
      <c r="D34" s="29"/>
      <c r="E34" s="29"/>
      <c r="F34" s="29"/>
      <c r="G34" s="29"/>
      <c r="H34" s="35">
        <f>B34+C34+D34+G34+F34</f>
        <v>0</v>
      </c>
      <c r="M34" s="34"/>
      <c r="N34" s="43"/>
      <c r="O34" s="44"/>
      <c r="P34" s="15"/>
    </row>
    <row r="35" spans="1:16" ht="32.25" customHeight="1" x14ac:dyDescent="0.3">
      <c r="A35" s="144" t="s">
        <v>54</v>
      </c>
      <c r="B35" s="38"/>
      <c r="C35" s="29"/>
      <c r="D35" s="38"/>
      <c r="E35" s="29"/>
      <c r="F35" s="29"/>
      <c r="G35" s="29"/>
      <c r="H35" s="35">
        <f t="shared" si="2"/>
        <v>0</v>
      </c>
      <c r="M35" s="34"/>
      <c r="N35" s="43"/>
      <c r="O35" s="44"/>
      <c r="P35" s="15"/>
    </row>
    <row r="36" spans="1:16" ht="32.25" customHeight="1" x14ac:dyDescent="0.3">
      <c r="A36" s="166" t="s">
        <v>86</v>
      </c>
      <c r="B36" s="53"/>
      <c r="C36" s="31"/>
      <c r="D36" s="53"/>
      <c r="E36" s="29"/>
      <c r="F36" s="29"/>
      <c r="G36" s="31"/>
      <c r="H36" s="35"/>
      <c r="M36" s="34"/>
      <c r="N36" s="43"/>
      <c r="O36" s="44"/>
      <c r="P36" s="15"/>
    </row>
    <row r="37" spans="1:16" ht="32.25" customHeight="1" thickBot="1" x14ac:dyDescent="0.35">
      <c r="A37" s="239" t="s">
        <v>76</v>
      </c>
      <c r="B37" s="54"/>
      <c r="C37" s="30"/>
      <c r="D37" s="54"/>
      <c r="E37" s="30"/>
      <c r="F37" s="30"/>
      <c r="G37" s="30"/>
      <c r="H37" s="35">
        <f t="shared" si="2"/>
        <v>0</v>
      </c>
      <c r="M37" s="34"/>
      <c r="N37" s="43"/>
      <c r="O37" s="44"/>
      <c r="P37" s="15"/>
    </row>
    <row r="38" spans="1:16" ht="20.25" customHeight="1" thickBot="1" x14ac:dyDescent="0.35">
      <c r="A38" s="9" t="s">
        <v>5</v>
      </c>
      <c r="B38" s="280">
        <f t="shared" ref="B38:G38" si="3">SUM(B27:B37)</f>
        <v>8918396</v>
      </c>
      <c r="C38" s="280">
        <f t="shared" si="3"/>
        <v>1608747</v>
      </c>
      <c r="D38" s="280">
        <f t="shared" si="3"/>
        <v>464716</v>
      </c>
      <c r="E38" s="276">
        <f t="shared" si="3"/>
        <v>0</v>
      </c>
      <c r="F38" s="276">
        <f t="shared" si="3"/>
        <v>0</v>
      </c>
      <c r="G38" s="280">
        <f t="shared" si="3"/>
        <v>0</v>
      </c>
      <c r="H38" s="276">
        <f>SUM(H27:H37)</f>
        <v>10991859</v>
      </c>
      <c r="M38" s="45"/>
      <c r="N38" s="45"/>
      <c r="O38" s="45"/>
      <c r="P38" s="15"/>
    </row>
    <row r="39" spans="1:16" ht="20.25" customHeight="1" x14ac:dyDescent="0.2">
      <c r="B39" s="216"/>
      <c r="C39" s="216"/>
      <c r="D39" s="216"/>
      <c r="E39" s="216"/>
      <c r="F39" s="26"/>
      <c r="G39" s="26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8.75" customHeight="1" x14ac:dyDescent="0.25">
      <c r="A40" s="127" t="s">
        <v>10</v>
      </c>
      <c r="B40" s="216"/>
      <c r="C40" s="216"/>
      <c r="D40" s="216"/>
      <c r="E40" s="216"/>
      <c r="F40" s="216"/>
      <c r="G40" s="216"/>
    </row>
    <row r="41" spans="1:16" ht="20.25" customHeight="1" thickBot="1" x14ac:dyDescent="0.25"/>
    <row r="42" spans="1:16" ht="20.25" customHeight="1" x14ac:dyDescent="0.2">
      <c r="A42" s="601" t="s">
        <v>56</v>
      </c>
      <c r="B42" s="4" t="s">
        <v>12</v>
      </c>
      <c r="C42" s="5" t="s">
        <v>13</v>
      </c>
      <c r="D42" s="83" t="s">
        <v>14</v>
      </c>
      <c r="E42" s="599" t="s">
        <v>37</v>
      </c>
    </row>
    <row r="43" spans="1:16" ht="20.25" customHeight="1" thickBot="1" x14ac:dyDescent="0.25">
      <c r="A43" s="610"/>
      <c r="B43" s="3" t="s">
        <v>8</v>
      </c>
      <c r="C43" s="21" t="s">
        <v>8</v>
      </c>
      <c r="D43" s="84" t="s">
        <v>15</v>
      </c>
      <c r="E43" s="600"/>
      <c r="F43" s="80" t="s">
        <v>38</v>
      </c>
    </row>
    <row r="44" spans="1:16" ht="20.25" customHeight="1" x14ac:dyDescent="0.2">
      <c r="A44" s="18" t="s">
        <v>65</v>
      </c>
      <c r="B44" s="33">
        <f t="shared" ref="B44:B52" si="4">M11</f>
        <v>2513893</v>
      </c>
      <c r="C44" s="11">
        <f t="shared" ref="C44:C53" si="5">H27</f>
        <v>1817880</v>
      </c>
      <c r="D44" s="89">
        <f t="shared" ref="D44:D54" si="6">B44-C44</f>
        <v>696013</v>
      </c>
      <c r="E44" s="88"/>
      <c r="F44" s="102"/>
      <c r="J44" s="103"/>
      <c r="K44" s="103"/>
      <c r="L44" s="103"/>
    </row>
    <row r="45" spans="1:16" ht="20.25" customHeight="1" x14ac:dyDescent="0.2">
      <c r="A45" s="17" t="s">
        <v>66</v>
      </c>
      <c r="B45" s="69">
        <f t="shared" si="4"/>
        <v>642305</v>
      </c>
      <c r="C45" s="8">
        <f t="shared" si="5"/>
        <v>371502</v>
      </c>
      <c r="D45" s="90">
        <f t="shared" si="6"/>
        <v>270803</v>
      </c>
      <c r="E45" s="88"/>
      <c r="F45" s="102"/>
      <c r="J45" s="103"/>
      <c r="K45" s="103"/>
      <c r="L45" s="103"/>
    </row>
    <row r="46" spans="1:16" ht="20.25" customHeight="1" x14ac:dyDescent="0.2">
      <c r="A46" s="17" t="s">
        <v>61</v>
      </c>
      <c r="B46" s="69">
        <f t="shared" si="4"/>
        <v>0</v>
      </c>
      <c r="C46" s="8">
        <f t="shared" si="5"/>
        <v>0</v>
      </c>
      <c r="D46" s="90">
        <f t="shared" si="6"/>
        <v>0</v>
      </c>
      <c r="E46" s="81"/>
      <c r="F46" s="102"/>
    </row>
    <row r="47" spans="1:16" ht="20.25" customHeight="1" x14ac:dyDescent="0.2">
      <c r="A47" s="17" t="s">
        <v>25</v>
      </c>
      <c r="B47" s="69">
        <f t="shared" si="4"/>
        <v>0</v>
      </c>
      <c r="C47" s="8">
        <f t="shared" si="5"/>
        <v>0</v>
      </c>
      <c r="D47" s="90">
        <f t="shared" si="6"/>
        <v>0</v>
      </c>
      <c r="E47" s="81"/>
      <c r="F47" s="102"/>
    </row>
    <row r="48" spans="1:16" ht="20.25" customHeight="1" x14ac:dyDescent="0.2">
      <c r="A48" s="17" t="s">
        <v>72</v>
      </c>
      <c r="B48" s="69">
        <f t="shared" si="4"/>
        <v>0</v>
      </c>
      <c r="C48" s="8">
        <f t="shared" si="5"/>
        <v>0</v>
      </c>
      <c r="D48" s="90">
        <f t="shared" si="6"/>
        <v>0</v>
      </c>
      <c r="E48" s="81"/>
      <c r="F48" s="102"/>
    </row>
    <row r="49" spans="1:8" ht="20.25" customHeight="1" x14ac:dyDescent="0.2">
      <c r="A49" s="17" t="s">
        <v>70</v>
      </c>
      <c r="B49" s="69">
        <f t="shared" si="4"/>
        <v>0</v>
      </c>
      <c r="C49" s="8">
        <f t="shared" si="5"/>
        <v>0</v>
      </c>
      <c r="D49" s="90">
        <f>B49-C49</f>
        <v>0</v>
      </c>
      <c r="E49" s="81"/>
      <c r="F49" s="102"/>
    </row>
    <row r="50" spans="1:8" ht="20.25" customHeight="1" x14ac:dyDescent="0.2">
      <c r="A50" s="17" t="s">
        <v>69</v>
      </c>
      <c r="B50" s="69">
        <f t="shared" si="4"/>
        <v>8956317</v>
      </c>
      <c r="C50" s="8">
        <f t="shared" si="5"/>
        <v>8802477</v>
      </c>
      <c r="D50" s="90">
        <f>B50-C50</f>
        <v>153840</v>
      </c>
      <c r="E50" s="81"/>
      <c r="F50" s="102"/>
    </row>
    <row r="51" spans="1:8" ht="30" customHeight="1" x14ac:dyDescent="0.2">
      <c r="A51" s="166" t="s">
        <v>80</v>
      </c>
      <c r="B51" s="69">
        <f t="shared" si="4"/>
        <v>0</v>
      </c>
      <c r="C51" s="8">
        <f t="shared" si="5"/>
        <v>0</v>
      </c>
      <c r="D51" s="90">
        <f t="shared" si="6"/>
        <v>0</v>
      </c>
      <c r="E51" s="81"/>
      <c r="F51" s="102"/>
      <c r="G51" s="10"/>
      <c r="H51" s="10"/>
    </row>
    <row r="52" spans="1:8" ht="30" customHeight="1" x14ac:dyDescent="0.2">
      <c r="A52" s="144" t="s">
        <v>54</v>
      </c>
      <c r="B52" s="69">
        <f t="shared" si="4"/>
        <v>0</v>
      </c>
      <c r="C52" s="8">
        <f t="shared" si="5"/>
        <v>0</v>
      </c>
      <c r="D52" s="90">
        <f t="shared" si="6"/>
        <v>0</v>
      </c>
      <c r="E52" s="177"/>
      <c r="F52" s="102"/>
      <c r="G52" s="10"/>
      <c r="H52" s="10"/>
    </row>
    <row r="53" spans="1:8" ht="30" customHeight="1" x14ac:dyDescent="0.2">
      <c r="A53" s="166" t="s">
        <v>86</v>
      </c>
      <c r="B53" s="176"/>
      <c r="C53" s="8">
        <f t="shared" si="5"/>
        <v>0</v>
      </c>
      <c r="D53" s="90">
        <f t="shared" si="6"/>
        <v>0</v>
      </c>
      <c r="E53" s="177"/>
      <c r="F53" s="102"/>
      <c r="G53" s="10"/>
      <c r="H53" s="10"/>
    </row>
    <row r="54" spans="1:8" ht="30" customHeight="1" thickBot="1" x14ac:dyDescent="0.25">
      <c r="A54" s="239" t="s">
        <v>76</v>
      </c>
      <c r="B54" s="72">
        <f t="shared" ref="B54" si="7">M20</f>
        <v>0</v>
      </c>
      <c r="C54" s="19">
        <f t="shared" ref="C54" si="8">H37</f>
        <v>0</v>
      </c>
      <c r="D54" s="91">
        <f t="shared" si="6"/>
        <v>0</v>
      </c>
      <c r="E54" s="82"/>
      <c r="F54" s="102"/>
    </row>
    <row r="55" spans="1:8" ht="20.25" customHeight="1" thickBot="1" x14ac:dyDescent="0.25">
      <c r="A55" s="12" t="s">
        <v>11</v>
      </c>
      <c r="B55" s="77">
        <f>SUM(B44:B54)</f>
        <v>12112515</v>
      </c>
      <c r="C55" s="77">
        <f>SUM(C44:C54)</f>
        <v>10991859</v>
      </c>
      <c r="D55" s="77">
        <f>SUM(D44:D54)</f>
        <v>1120656</v>
      </c>
      <c r="E55" s="64"/>
      <c r="F55" s="111"/>
      <c r="G55" s="10"/>
      <c r="H55" s="10"/>
    </row>
    <row r="58" spans="1:8" x14ac:dyDescent="0.2">
      <c r="B58" s="10"/>
    </row>
  </sheetData>
  <mergeCells count="11">
    <mergeCell ref="M9:M10"/>
    <mergeCell ref="A9:A10"/>
    <mergeCell ref="A1:M1"/>
    <mergeCell ref="A2:M2"/>
    <mergeCell ref="A4:M4"/>
    <mergeCell ref="E42:E43"/>
    <mergeCell ref="B9:D9"/>
    <mergeCell ref="A42:A43"/>
    <mergeCell ref="A3:J3"/>
    <mergeCell ref="A25:A26"/>
    <mergeCell ref="H9:L9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>
    <oddHeader>&amp;R1/d.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Q58"/>
  <sheetViews>
    <sheetView view="pageBreakPreview" zoomScaleNormal="100" zoomScaleSheetLayoutView="100" workbookViewId="0">
      <pane xSplit="1" topLeftCell="B1" activePane="topRight" state="frozen"/>
      <selection pane="topRight" activeCell="K16" sqref="K16"/>
    </sheetView>
  </sheetViews>
  <sheetFormatPr defaultColWidth="9.109375" defaultRowHeight="11.4" x14ac:dyDescent="0.2"/>
  <cols>
    <col min="1" max="1" width="43.33203125" style="1" customWidth="1"/>
    <col min="2" max="2" width="13.44140625" style="1" customWidth="1"/>
    <col min="3" max="3" width="14" style="1" customWidth="1"/>
    <col min="4" max="4" width="9.88671875" style="1" bestFit="1" customWidth="1"/>
    <col min="5" max="5" width="14.109375" style="1" customWidth="1"/>
    <col min="6" max="7" width="14.88671875" style="1" customWidth="1"/>
    <col min="8" max="8" width="15.5546875" style="1" customWidth="1"/>
    <col min="9" max="9" width="11.33203125" style="1" customWidth="1"/>
    <col min="10" max="10" width="14.5546875" style="1" customWidth="1"/>
    <col min="11" max="12" width="22.88671875" style="1" customWidth="1"/>
    <col min="13" max="13" width="14.5546875" style="1" customWidth="1"/>
    <col min="14" max="14" width="18.33203125" style="1" customWidth="1"/>
    <col min="15" max="15" width="14.109375" style="1" customWidth="1"/>
    <col min="16" max="16" width="9.109375" style="1" bestFit="1"/>
    <col min="17" max="16384" width="9.109375" style="1"/>
  </cols>
  <sheetData>
    <row r="1" spans="1:16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</row>
    <row r="2" spans="1:16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124"/>
      <c r="P2" s="124"/>
    </row>
    <row r="3" spans="1:16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204"/>
      <c r="L3" s="396"/>
      <c r="M3" s="238"/>
    </row>
    <row r="4" spans="1:16" ht="13.8" x14ac:dyDescent="0.25">
      <c r="A4" s="594" t="s">
        <v>18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126"/>
      <c r="P4" s="126"/>
    </row>
    <row r="7" spans="1:16" ht="20.25" customHeight="1" x14ac:dyDescent="0.25">
      <c r="A7" s="127" t="s">
        <v>1</v>
      </c>
    </row>
    <row r="8" spans="1:16" ht="20.25" customHeight="1" thickBot="1" x14ac:dyDescent="0.25">
      <c r="N8" s="1" t="s">
        <v>58</v>
      </c>
    </row>
    <row r="9" spans="1:16" ht="59.25" customHeight="1" thickBot="1" x14ac:dyDescent="0.25">
      <c r="A9" s="603" t="s">
        <v>56</v>
      </c>
      <c r="B9" s="605" t="s">
        <v>55</v>
      </c>
      <c r="C9" s="606"/>
      <c r="D9" s="607"/>
      <c r="E9" s="158" t="s">
        <v>90</v>
      </c>
      <c r="F9" s="158" t="s">
        <v>73</v>
      </c>
      <c r="G9" s="159" t="s">
        <v>35</v>
      </c>
      <c r="H9" s="595" t="s">
        <v>23</v>
      </c>
      <c r="I9" s="596"/>
      <c r="J9" s="596"/>
      <c r="K9" s="596"/>
      <c r="L9" s="597"/>
      <c r="M9" s="598"/>
      <c r="N9" s="591" t="s">
        <v>20</v>
      </c>
    </row>
    <row r="10" spans="1:16" ht="82.5" customHeight="1" thickBot="1" x14ac:dyDescent="0.3">
      <c r="A10" s="604"/>
      <c r="B10" s="160" t="s">
        <v>2</v>
      </c>
      <c r="C10" s="161" t="s">
        <v>3</v>
      </c>
      <c r="D10" s="162" t="s">
        <v>4</v>
      </c>
      <c r="E10" s="163" t="s">
        <v>22</v>
      </c>
      <c r="F10" s="164"/>
      <c r="G10" s="164" t="s">
        <v>71</v>
      </c>
      <c r="H10" s="278" t="s">
        <v>53</v>
      </c>
      <c r="I10" s="244" t="s">
        <v>33</v>
      </c>
      <c r="J10" s="245" t="s">
        <v>57</v>
      </c>
      <c r="K10" s="245" t="s">
        <v>91</v>
      </c>
      <c r="L10" s="245" t="s">
        <v>92</v>
      </c>
      <c r="M10" s="437"/>
      <c r="N10" s="592"/>
    </row>
    <row r="11" spans="1:16" ht="20.25" customHeight="1" x14ac:dyDescent="0.2">
      <c r="A11" s="18" t="s">
        <v>62</v>
      </c>
      <c r="B11" s="208"/>
      <c r="C11" s="209"/>
      <c r="D11" s="504"/>
      <c r="E11" s="335"/>
      <c r="F11" s="507"/>
      <c r="G11" s="372"/>
      <c r="H11" s="78"/>
      <c r="I11" s="35"/>
      <c r="J11" s="46"/>
      <c r="K11" s="28"/>
      <c r="L11" s="35"/>
      <c r="M11" s="35"/>
      <c r="N11" s="11">
        <f t="shared" ref="N11:N20" si="0">SUM(D11:K11)</f>
        <v>0</v>
      </c>
    </row>
    <row r="12" spans="1:16" ht="20.25" customHeight="1" x14ac:dyDescent="0.2">
      <c r="A12" s="17"/>
      <c r="B12" s="210"/>
      <c r="C12" s="211"/>
      <c r="D12" s="505"/>
      <c r="E12" s="52"/>
      <c r="F12" s="500">
        <v>0</v>
      </c>
      <c r="G12" s="120"/>
      <c r="H12" s="37"/>
      <c r="I12" s="199"/>
      <c r="J12" s="202"/>
      <c r="K12" s="55"/>
      <c r="L12" s="240"/>
      <c r="M12" s="240"/>
      <c r="N12" s="8">
        <f t="shared" si="0"/>
        <v>0</v>
      </c>
    </row>
    <row r="13" spans="1:16" ht="20.25" customHeight="1" x14ac:dyDescent="0.2">
      <c r="A13" s="17" t="s">
        <v>61</v>
      </c>
      <c r="B13" s="210"/>
      <c r="C13" s="211"/>
      <c r="D13" s="212"/>
      <c r="E13" s="52"/>
      <c r="F13" s="36"/>
      <c r="G13" s="120"/>
      <c r="H13" s="37"/>
      <c r="I13" s="199"/>
      <c r="J13" s="202"/>
      <c r="K13" s="55"/>
      <c r="L13" s="240"/>
      <c r="M13" s="240"/>
      <c r="N13" s="8">
        <f t="shared" si="0"/>
        <v>0</v>
      </c>
    </row>
    <row r="14" spans="1:16" ht="20.25" customHeight="1" x14ac:dyDescent="0.2">
      <c r="A14" s="17" t="s">
        <v>25</v>
      </c>
      <c r="B14" s="352"/>
      <c r="C14" s="282"/>
      <c r="D14" s="506"/>
      <c r="E14" s="166"/>
      <c r="F14" s="222"/>
      <c r="G14" s="341"/>
      <c r="H14" s="222"/>
      <c r="I14" s="119"/>
      <c r="J14" s="120"/>
      <c r="K14" s="36"/>
      <c r="L14" s="241"/>
      <c r="M14" s="241"/>
      <c r="N14" s="8">
        <f t="shared" si="0"/>
        <v>0</v>
      </c>
    </row>
    <row r="15" spans="1:16" ht="20.25" customHeight="1" x14ac:dyDescent="0.2">
      <c r="A15" s="17" t="s">
        <v>72</v>
      </c>
      <c r="B15" s="581">
        <v>20</v>
      </c>
      <c r="C15" s="339">
        <v>336285</v>
      </c>
      <c r="D15" s="488">
        <f>(20*325500)+20*(336285-325500)</f>
        <v>6725700</v>
      </c>
      <c r="E15" s="401"/>
      <c r="F15" s="517">
        <v>1109201</v>
      </c>
      <c r="G15" s="32"/>
      <c r="H15" s="500">
        <v>-654355</v>
      </c>
      <c r="I15" s="116"/>
      <c r="J15" s="29"/>
      <c r="K15" s="373"/>
      <c r="L15" s="435"/>
      <c r="M15" s="35"/>
      <c r="N15" s="8">
        <f t="shared" si="0"/>
        <v>7180546</v>
      </c>
    </row>
    <row r="16" spans="1:16" ht="20.25" customHeight="1" x14ac:dyDescent="0.2">
      <c r="A16" s="17" t="s">
        <v>70</v>
      </c>
      <c r="B16" s="555">
        <v>3</v>
      </c>
      <c r="C16" s="178">
        <v>25000</v>
      </c>
      <c r="D16" s="489">
        <f>3*25000</f>
        <v>75000</v>
      </c>
      <c r="E16" s="29"/>
      <c r="F16" s="500">
        <v>0</v>
      </c>
      <c r="G16" s="32"/>
      <c r="H16" s="500">
        <v>-75000</v>
      </c>
      <c r="I16" s="116"/>
      <c r="J16" s="29"/>
      <c r="K16" s="29"/>
      <c r="L16" s="35"/>
      <c r="M16" s="35"/>
      <c r="N16" s="8">
        <f t="shared" si="0"/>
        <v>0</v>
      </c>
    </row>
    <row r="17" spans="1:17" ht="20.25" customHeight="1" x14ac:dyDescent="0.2">
      <c r="A17" s="17" t="s">
        <v>69</v>
      </c>
      <c r="B17" s="581">
        <v>14</v>
      </c>
      <c r="C17" s="339">
        <v>491550</v>
      </c>
      <c r="D17" s="488">
        <f>14*(471900)+14*(491550-471900)</f>
        <v>6881700</v>
      </c>
      <c r="E17" s="29"/>
      <c r="F17" s="517">
        <v>612686</v>
      </c>
      <c r="G17" s="32"/>
      <c r="H17" s="500">
        <v>854954</v>
      </c>
      <c r="I17" s="116"/>
      <c r="J17" s="29"/>
      <c r="K17" s="401"/>
      <c r="L17" s="35"/>
      <c r="M17" s="35"/>
      <c r="N17" s="8">
        <f t="shared" si="0"/>
        <v>8349340</v>
      </c>
    </row>
    <row r="18" spans="1:17" ht="29.25" customHeight="1" x14ac:dyDescent="0.2">
      <c r="A18" s="166" t="s">
        <v>80</v>
      </c>
      <c r="B18" s="188"/>
      <c r="C18" s="339"/>
      <c r="D18" s="187"/>
      <c r="E18" s="38"/>
      <c r="F18" s="29"/>
      <c r="G18" s="32"/>
      <c r="H18" s="29"/>
      <c r="I18" s="73"/>
      <c r="J18" s="32"/>
      <c r="K18" s="29"/>
      <c r="L18" s="35"/>
      <c r="M18" s="35"/>
      <c r="N18" s="8">
        <f t="shared" si="0"/>
        <v>0</v>
      </c>
    </row>
    <row r="19" spans="1:17" ht="29.25" customHeight="1" x14ac:dyDescent="0.2">
      <c r="A19" s="144" t="s">
        <v>54</v>
      </c>
      <c r="B19" s="188"/>
      <c r="C19" s="178"/>
      <c r="D19" s="231"/>
      <c r="E19" s="38"/>
      <c r="F19" s="29"/>
      <c r="G19" s="32"/>
      <c r="H19" s="29"/>
      <c r="I19" s="73"/>
      <c r="J19" s="32"/>
      <c r="K19" s="29"/>
      <c r="L19" s="35"/>
      <c r="M19" s="35"/>
      <c r="N19" s="8">
        <f t="shared" si="0"/>
        <v>0</v>
      </c>
    </row>
    <row r="20" spans="1:17" ht="29.25" customHeight="1" thickBot="1" x14ac:dyDescent="0.25">
      <c r="A20" s="239" t="s">
        <v>76</v>
      </c>
      <c r="B20" s="189"/>
      <c r="C20" s="190"/>
      <c r="D20" s="232"/>
      <c r="E20" s="54"/>
      <c r="F20" s="30"/>
      <c r="G20" s="66"/>
      <c r="H20" s="30"/>
      <c r="I20" s="65"/>
      <c r="J20" s="121"/>
      <c r="K20" s="30"/>
      <c r="L20" s="51"/>
      <c r="M20" s="51"/>
      <c r="N20" s="19">
        <f t="shared" si="0"/>
        <v>0</v>
      </c>
    </row>
    <row r="21" spans="1:17" ht="20.25" customHeight="1" thickBot="1" x14ac:dyDescent="0.25">
      <c r="A21" s="9" t="s">
        <v>5</v>
      </c>
      <c r="B21" s="224"/>
      <c r="C21" s="74"/>
      <c r="D21" s="75">
        <f>SUM(D11:D20)</f>
        <v>13682400</v>
      </c>
      <c r="E21" s="75">
        <f t="shared" ref="E21:J21" si="1">SUM(E11:E20)</f>
        <v>0</v>
      </c>
      <c r="F21" s="75">
        <f t="shared" si="1"/>
        <v>1721887</v>
      </c>
      <c r="G21" s="75">
        <f t="shared" si="1"/>
        <v>0</v>
      </c>
      <c r="H21" s="75">
        <f t="shared" si="1"/>
        <v>125599</v>
      </c>
      <c r="I21" s="75">
        <f t="shared" si="1"/>
        <v>0</v>
      </c>
      <c r="J21" s="281">
        <f t="shared" si="1"/>
        <v>0</v>
      </c>
      <c r="K21" s="269">
        <f>SUM(K11:K20)</f>
        <v>0</v>
      </c>
      <c r="L21" s="269"/>
      <c r="M21" s="269"/>
      <c r="N21" s="117">
        <f>SUM(N11:N20)</f>
        <v>15529886</v>
      </c>
    </row>
    <row r="22" spans="1:17" ht="20.25" customHeight="1" x14ac:dyDescent="0.2">
      <c r="B22" s="216"/>
      <c r="C22" s="216"/>
      <c r="D22" s="216"/>
      <c r="E22" s="216"/>
      <c r="F22" s="216"/>
      <c r="G22" s="216"/>
      <c r="H22" s="216"/>
      <c r="I22" s="216"/>
    </row>
    <row r="23" spans="1:17" ht="20.25" customHeight="1" x14ac:dyDescent="0.25">
      <c r="A23" s="127" t="s">
        <v>6</v>
      </c>
    </row>
    <row r="24" spans="1:17" ht="20.25" customHeight="1" thickBot="1" x14ac:dyDescent="0.25">
      <c r="J24" s="26"/>
      <c r="K24" s="26"/>
      <c r="L24" s="26"/>
      <c r="M24" s="26"/>
      <c r="N24" s="15"/>
      <c r="O24" s="15"/>
      <c r="P24" s="15"/>
      <c r="Q24" s="15"/>
    </row>
    <row r="25" spans="1:17" ht="34.200000000000003" x14ac:dyDescent="0.2">
      <c r="A25" s="608" t="s">
        <v>56</v>
      </c>
      <c r="B25" s="14" t="s">
        <v>27</v>
      </c>
      <c r="C25" s="14" t="s">
        <v>28</v>
      </c>
      <c r="D25" s="14" t="s">
        <v>29</v>
      </c>
      <c r="E25" s="63" t="s">
        <v>30</v>
      </c>
      <c r="F25" s="49" t="s">
        <v>31</v>
      </c>
      <c r="G25" s="20" t="s">
        <v>32</v>
      </c>
      <c r="H25" s="22" t="s">
        <v>9</v>
      </c>
      <c r="N25" s="16"/>
      <c r="O25" s="16"/>
      <c r="P25" s="16"/>
      <c r="Q25" s="15"/>
    </row>
    <row r="26" spans="1:17" ht="20.25" customHeight="1" thickBot="1" x14ac:dyDescent="0.35">
      <c r="A26" s="609"/>
      <c r="B26" s="110" t="s">
        <v>7</v>
      </c>
      <c r="C26" s="110" t="s">
        <v>7</v>
      </c>
      <c r="D26" s="110" t="s">
        <v>7</v>
      </c>
      <c r="E26" s="110" t="s">
        <v>7</v>
      </c>
      <c r="F26" s="110" t="s">
        <v>7</v>
      </c>
      <c r="G26" s="128" t="s">
        <v>7</v>
      </c>
      <c r="H26" s="2" t="s">
        <v>7</v>
      </c>
      <c r="N26" s="41"/>
      <c r="O26" s="34"/>
      <c r="P26" s="42"/>
      <c r="Q26" s="15"/>
    </row>
    <row r="27" spans="1:17" ht="20.25" customHeight="1" x14ac:dyDescent="0.3">
      <c r="A27" s="18" t="s">
        <v>62</v>
      </c>
      <c r="B27" s="456"/>
      <c r="C27" s="503"/>
      <c r="D27" s="456"/>
      <c r="E27" s="503"/>
      <c r="F27" s="174"/>
      <c r="G27" s="456"/>
      <c r="H27" s="7">
        <f t="shared" ref="H27:H37" si="2">SUM(B27:G27)</f>
        <v>0</v>
      </c>
      <c r="N27" s="34"/>
      <c r="O27" s="43"/>
      <c r="P27" s="44"/>
      <c r="Q27" s="15"/>
    </row>
    <row r="28" spans="1:17" ht="20.25" customHeight="1" x14ac:dyDescent="0.3">
      <c r="A28" s="17"/>
      <c r="B28" s="123"/>
      <c r="C28" s="424"/>
      <c r="D28" s="123"/>
      <c r="E28" s="424"/>
      <c r="F28" s="17"/>
      <c r="G28" s="123"/>
      <c r="H28" s="7">
        <f t="shared" si="2"/>
        <v>0</v>
      </c>
      <c r="N28" s="34"/>
      <c r="O28" s="43"/>
      <c r="P28" s="44"/>
      <c r="Q28" s="15"/>
    </row>
    <row r="29" spans="1:17" ht="20.25" customHeight="1" x14ac:dyDescent="0.3">
      <c r="A29" s="17" t="s">
        <v>61</v>
      </c>
      <c r="B29" s="29"/>
      <c r="C29" s="32"/>
      <c r="D29" s="29"/>
      <c r="E29" s="32"/>
      <c r="F29" s="38"/>
      <c r="G29" s="29"/>
      <c r="H29" s="7">
        <f t="shared" si="2"/>
        <v>0</v>
      </c>
      <c r="N29" s="34"/>
      <c r="O29" s="43"/>
      <c r="P29" s="44"/>
      <c r="Q29" s="15"/>
    </row>
    <row r="30" spans="1:17" ht="20.25" customHeight="1" x14ac:dyDescent="0.3">
      <c r="A30" s="17" t="s">
        <v>25</v>
      </c>
      <c r="B30" s="426"/>
      <c r="C30" s="420"/>
      <c r="D30" s="421"/>
      <c r="E30" s="424"/>
      <c r="F30" s="38"/>
      <c r="G30" s="421"/>
      <c r="H30" s="7">
        <f t="shared" si="2"/>
        <v>0</v>
      </c>
      <c r="N30" s="34"/>
      <c r="O30" s="43"/>
      <c r="P30" s="44"/>
      <c r="Q30" s="15"/>
    </row>
    <row r="31" spans="1:17" ht="20.25" customHeight="1" x14ac:dyDescent="0.3">
      <c r="A31" s="17" t="s">
        <v>72</v>
      </c>
      <c r="B31" s="426">
        <v>4961608</v>
      </c>
      <c r="C31" s="420">
        <v>822214</v>
      </c>
      <c r="D31" s="421">
        <v>721951</v>
      </c>
      <c r="E31" s="424"/>
      <c r="F31" s="38"/>
      <c r="G31" s="421">
        <v>278477</v>
      </c>
      <c r="H31" s="7">
        <f t="shared" si="2"/>
        <v>6784250</v>
      </c>
      <c r="N31" s="34"/>
      <c r="O31" s="43"/>
      <c r="P31" s="44"/>
      <c r="Q31" s="15"/>
    </row>
    <row r="32" spans="1:17" ht="20.25" customHeight="1" x14ac:dyDescent="0.3">
      <c r="A32" s="17" t="s">
        <v>70</v>
      </c>
      <c r="B32" s="426"/>
      <c r="C32" s="420"/>
      <c r="D32" s="421"/>
      <c r="E32" s="32"/>
      <c r="F32" s="38"/>
      <c r="G32" s="421"/>
      <c r="H32" s="7">
        <f t="shared" si="2"/>
        <v>0</v>
      </c>
      <c r="N32" s="34"/>
      <c r="O32" s="43"/>
      <c r="P32" s="44"/>
      <c r="Q32" s="15"/>
    </row>
    <row r="33" spans="1:17" ht="20.25" customHeight="1" x14ac:dyDescent="0.3">
      <c r="A33" s="17" t="s">
        <v>69</v>
      </c>
      <c r="B33" s="426">
        <v>6623494</v>
      </c>
      <c r="C33" s="420">
        <v>1161145</v>
      </c>
      <c r="D33" s="421">
        <v>228761</v>
      </c>
      <c r="E33" s="32"/>
      <c r="F33" s="38"/>
      <c r="G33" s="421">
        <v>76900</v>
      </c>
      <c r="H33" s="7">
        <f t="shared" si="2"/>
        <v>8090300</v>
      </c>
      <c r="N33" s="34"/>
      <c r="O33" s="43"/>
      <c r="P33" s="44"/>
      <c r="Q33" s="15"/>
    </row>
    <row r="34" spans="1:17" ht="32.25" customHeight="1" x14ac:dyDescent="0.3">
      <c r="A34" s="166" t="s">
        <v>80</v>
      </c>
      <c r="B34" s="29"/>
      <c r="C34" s="32"/>
      <c r="D34" s="29"/>
      <c r="E34" s="32"/>
      <c r="F34" s="38"/>
      <c r="G34" s="8"/>
      <c r="H34" s="7">
        <f t="shared" si="2"/>
        <v>0</v>
      </c>
      <c r="N34" s="34"/>
      <c r="O34" s="43"/>
      <c r="P34" s="44"/>
      <c r="Q34" s="15"/>
    </row>
    <row r="35" spans="1:17" ht="32.25" customHeight="1" x14ac:dyDescent="0.3">
      <c r="A35" s="144" t="s">
        <v>54</v>
      </c>
      <c r="B35" s="29"/>
      <c r="C35" s="29"/>
      <c r="D35" s="29"/>
      <c r="E35" s="73"/>
      <c r="F35" s="73"/>
      <c r="G35" s="8"/>
      <c r="H35" s="7">
        <f t="shared" si="2"/>
        <v>0</v>
      </c>
      <c r="N35" s="34"/>
      <c r="O35" s="43"/>
      <c r="P35" s="44"/>
      <c r="Q35" s="15"/>
    </row>
    <row r="36" spans="1:17" ht="32.25" customHeight="1" x14ac:dyDescent="0.3">
      <c r="A36" s="166" t="s">
        <v>86</v>
      </c>
      <c r="B36" s="31"/>
      <c r="C36" s="31"/>
      <c r="D36" s="31"/>
      <c r="E36" s="116"/>
      <c r="F36" s="116"/>
      <c r="G36" s="175"/>
      <c r="H36" s="7"/>
      <c r="N36" s="34"/>
      <c r="O36" s="43"/>
      <c r="P36" s="44"/>
      <c r="Q36" s="15"/>
    </row>
    <row r="37" spans="1:17" ht="32.25" customHeight="1" thickBot="1" x14ac:dyDescent="0.35">
      <c r="A37" s="239" t="s">
        <v>76</v>
      </c>
      <c r="B37" s="30"/>
      <c r="C37" s="30"/>
      <c r="D37" s="30"/>
      <c r="E37" s="65"/>
      <c r="F37" s="65"/>
      <c r="G37" s="30"/>
      <c r="H37" s="35">
        <f t="shared" si="2"/>
        <v>0</v>
      </c>
      <c r="N37" s="34"/>
      <c r="O37" s="43"/>
      <c r="P37" s="44"/>
      <c r="Q37" s="15"/>
    </row>
    <row r="38" spans="1:17" ht="20.25" customHeight="1" thickBot="1" x14ac:dyDescent="0.35">
      <c r="A38" s="9" t="s">
        <v>5</v>
      </c>
      <c r="B38" s="280">
        <f t="shared" ref="B38:G38" si="3">SUM(B29:B37)</f>
        <v>11585102</v>
      </c>
      <c r="C38" s="280">
        <f t="shared" si="3"/>
        <v>1983359</v>
      </c>
      <c r="D38" s="280">
        <f t="shared" si="3"/>
        <v>950712</v>
      </c>
      <c r="E38" s="280">
        <f t="shared" si="3"/>
        <v>0</v>
      </c>
      <c r="F38" s="280">
        <f t="shared" si="3"/>
        <v>0</v>
      </c>
      <c r="G38" s="280">
        <f t="shared" si="3"/>
        <v>355377</v>
      </c>
      <c r="H38" s="276">
        <f>SUM(H27:H37)</f>
        <v>14874550</v>
      </c>
      <c r="N38" s="45"/>
      <c r="O38" s="45"/>
      <c r="P38" s="45"/>
      <c r="Q38" s="15"/>
    </row>
    <row r="39" spans="1:17" ht="20.25" customHeight="1" x14ac:dyDescent="0.2">
      <c r="B39" s="216"/>
      <c r="C39" s="216"/>
      <c r="D39" s="216"/>
      <c r="E39" s="216"/>
      <c r="F39" s="26"/>
      <c r="G39" s="26"/>
      <c r="H39" s="26"/>
      <c r="I39" s="15"/>
      <c r="J39" s="15"/>
      <c r="K39" s="15"/>
      <c r="L39" s="15"/>
      <c r="M39" s="15"/>
      <c r="N39" s="15"/>
      <c r="O39" s="15"/>
      <c r="P39" s="15"/>
      <c r="Q39" s="15"/>
    </row>
    <row r="40" spans="1:17" ht="18.75" customHeight="1" x14ac:dyDescent="0.25">
      <c r="A40" s="127" t="s">
        <v>10</v>
      </c>
    </row>
    <row r="41" spans="1:17" ht="20.25" customHeight="1" thickBot="1" x14ac:dyDescent="0.25"/>
    <row r="42" spans="1:17" ht="20.25" customHeight="1" x14ac:dyDescent="0.2">
      <c r="A42" s="601" t="s">
        <v>56</v>
      </c>
      <c r="B42" s="4" t="s">
        <v>12</v>
      </c>
      <c r="C42" s="5" t="s">
        <v>13</v>
      </c>
      <c r="D42" s="83" t="s">
        <v>14</v>
      </c>
      <c r="E42" s="599" t="s">
        <v>37</v>
      </c>
    </row>
    <row r="43" spans="1:17" ht="20.25" customHeight="1" thickBot="1" x14ac:dyDescent="0.25">
      <c r="A43" s="610"/>
      <c r="B43" s="3" t="s">
        <v>8</v>
      </c>
      <c r="C43" s="21" t="s">
        <v>8</v>
      </c>
      <c r="D43" s="84" t="s">
        <v>15</v>
      </c>
      <c r="E43" s="600"/>
      <c r="F43" s="80" t="s">
        <v>38</v>
      </c>
    </row>
    <row r="44" spans="1:17" ht="20.25" customHeight="1" x14ac:dyDescent="0.2">
      <c r="A44" s="18" t="s">
        <v>62</v>
      </c>
      <c r="B44" s="33">
        <f t="shared" ref="B44:B49" si="4">N11</f>
        <v>0</v>
      </c>
      <c r="C44" s="11">
        <f t="shared" ref="C44:C49" si="5">H27</f>
        <v>0</v>
      </c>
      <c r="D44" s="85">
        <f t="shared" ref="D44:D54" si="6">B44-C44</f>
        <v>0</v>
      </c>
      <c r="E44" s="88"/>
    </row>
    <row r="45" spans="1:17" ht="20.25" customHeight="1" x14ac:dyDescent="0.2">
      <c r="A45" s="17"/>
      <c r="B45" s="24">
        <f t="shared" si="4"/>
        <v>0</v>
      </c>
      <c r="C45" s="8">
        <f t="shared" si="5"/>
        <v>0</v>
      </c>
      <c r="D45" s="86">
        <f t="shared" si="6"/>
        <v>0</v>
      </c>
      <c r="E45" s="81"/>
    </row>
    <row r="46" spans="1:17" ht="20.25" customHeight="1" x14ac:dyDescent="0.2">
      <c r="A46" s="17" t="s">
        <v>61</v>
      </c>
      <c r="B46" s="24">
        <f t="shared" si="4"/>
        <v>0</v>
      </c>
      <c r="C46" s="8">
        <f t="shared" si="5"/>
        <v>0</v>
      </c>
      <c r="D46" s="86">
        <f t="shared" si="6"/>
        <v>0</v>
      </c>
      <c r="E46" s="81"/>
    </row>
    <row r="47" spans="1:17" ht="20.25" customHeight="1" x14ac:dyDescent="0.2">
      <c r="A47" s="17" t="s">
        <v>25</v>
      </c>
      <c r="B47" s="24">
        <f t="shared" si="4"/>
        <v>0</v>
      </c>
      <c r="C47" s="8">
        <f t="shared" si="5"/>
        <v>0</v>
      </c>
      <c r="D47" s="86">
        <f t="shared" si="6"/>
        <v>0</v>
      </c>
      <c r="E47" s="81"/>
      <c r="F47" s="102"/>
    </row>
    <row r="48" spans="1:17" ht="20.25" customHeight="1" x14ac:dyDescent="0.2">
      <c r="A48" s="17" t="s">
        <v>72</v>
      </c>
      <c r="B48" s="24">
        <f t="shared" si="4"/>
        <v>7180546</v>
      </c>
      <c r="C48" s="8">
        <f t="shared" si="5"/>
        <v>6784250</v>
      </c>
      <c r="D48" s="86">
        <f t="shared" si="6"/>
        <v>396296</v>
      </c>
      <c r="E48" s="81"/>
      <c r="F48" s="102"/>
    </row>
    <row r="49" spans="1:8" ht="20.25" customHeight="1" x14ac:dyDescent="0.2">
      <c r="A49" s="17" t="s">
        <v>70</v>
      </c>
      <c r="B49" s="24">
        <f t="shared" si="4"/>
        <v>0</v>
      </c>
      <c r="C49" s="8">
        <f t="shared" si="5"/>
        <v>0</v>
      </c>
      <c r="D49" s="86">
        <f t="shared" si="6"/>
        <v>0</v>
      </c>
      <c r="E49" s="81"/>
    </row>
    <row r="50" spans="1:8" ht="20.25" customHeight="1" x14ac:dyDescent="0.2">
      <c r="A50" s="17" t="s">
        <v>69</v>
      </c>
      <c r="B50" s="24">
        <f t="shared" ref="B50:B52" si="7">N17</f>
        <v>8349340</v>
      </c>
      <c r="C50" s="8">
        <f t="shared" ref="C50:C54" si="8">H33</f>
        <v>8090300</v>
      </c>
      <c r="D50" s="86">
        <f t="shared" si="6"/>
        <v>259040</v>
      </c>
      <c r="E50" s="81"/>
    </row>
    <row r="51" spans="1:8" ht="30" customHeight="1" x14ac:dyDescent="0.2">
      <c r="A51" s="166" t="s">
        <v>80</v>
      </c>
      <c r="B51" s="24">
        <f t="shared" si="7"/>
        <v>0</v>
      </c>
      <c r="C51" s="8">
        <f t="shared" si="8"/>
        <v>0</v>
      </c>
      <c r="D51" s="86">
        <f t="shared" si="6"/>
        <v>0</v>
      </c>
      <c r="E51" s="81"/>
      <c r="G51" s="10"/>
    </row>
    <row r="52" spans="1:8" ht="30" customHeight="1" x14ac:dyDescent="0.2">
      <c r="A52" s="144" t="s">
        <v>54</v>
      </c>
      <c r="B52" s="24">
        <f t="shared" si="7"/>
        <v>0</v>
      </c>
      <c r="C52" s="8">
        <f t="shared" si="8"/>
        <v>0</v>
      </c>
      <c r="D52" s="86">
        <f t="shared" si="6"/>
        <v>0</v>
      </c>
      <c r="E52" s="177"/>
      <c r="G52" s="10"/>
    </row>
    <row r="53" spans="1:8" ht="30" customHeight="1" x14ac:dyDescent="0.2">
      <c r="A53" s="166" t="s">
        <v>86</v>
      </c>
      <c r="B53" s="355"/>
      <c r="C53" s="8">
        <f t="shared" si="8"/>
        <v>0</v>
      </c>
      <c r="D53" s="86">
        <f t="shared" si="6"/>
        <v>0</v>
      </c>
      <c r="E53" s="177"/>
      <c r="G53" s="10"/>
    </row>
    <row r="54" spans="1:8" ht="30" customHeight="1" thickBot="1" x14ac:dyDescent="0.25">
      <c r="A54" s="239" t="s">
        <v>76</v>
      </c>
      <c r="B54" s="455">
        <f>N20</f>
        <v>0</v>
      </c>
      <c r="C54" s="19">
        <f t="shared" si="8"/>
        <v>0</v>
      </c>
      <c r="D54" s="19">
        <f t="shared" si="6"/>
        <v>0</v>
      </c>
      <c r="E54" s="82"/>
    </row>
    <row r="55" spans="1:8" ht="20.25" customHeight="1" thickBot="1" x14ac:dyDescent="0.25">
      <c r="A55" s="12" t="s">
        <v>11</v>
      </c>
      <c r="B55" s="23">
        <f>SUM(B44:B51)</f>
        <v>15529886</v>
      </c>
      <c r="C55" s="23">
        <f>SUM(C44:C51)</f>
        <v>14874550</v>
      </c>
      <c r="D55" s="23">
        <f>SUM(D44:D51)</f>
        <v>655336</v>
      </c>
      <c r="E55" s="269">
        <f>SUM(E44:E54)</f>
        <v>0</v>
      </c>
      <c r="G55" s="10"/>
      <c r="H55" s="10"/>
    </row>
    <row r="58" spans="1:8" x14ac:dyDescent="0.2">
      <c r="B58" s="10"/>
    </row>
  </sheetData>
  <mergeCells count="11">
    <mergeCell ref="N9:N10"/>
    <mergeCell ref="A9:A10"/>
    <mergeCell ref="A1:N1"/>
    <mergeCell ref="A2:N2"/>
    <mergeCell ref="A4:N4"/>
    <mergeCell ref="E42:E43"/>
    <mergeCell ref="B9:D9"/>
    <mergeCell ref="A42:A43"/>
    <mergeCell ref="A3:J3"/>
    <mergeCell ref="A25:A26"/>
    <mergeCell ref="H9:M9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>
    <oddHeader>&amp;R1/e.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R57"/>
  <sheetViews>
    <sheetView view="pageBreakPreview" zoomScaleNormal="100" zoomScaleSheetLayoutView="100" workbookViewId="0">
      <pane xSplit="1" topLeftCell="B1" activePane="topRight" state="frozen"/>
      <selection activeCell="A4" sqref="A4"/>
      <selection pane="topRight" activeCell="K26" sqref="K26"/>
    </sheetView>
  </sheetViews>
  <sheetFormatPr defaultColWidth="9.109375" defaultRowHeight="11.4" x14ac:dyDescent="0.2"/>
  <cols>
    <col min="1" max="1" width="45.88671875" style="1" customWidth="1"/>
    <col min="2" max="2" width="13.44140625" style="1" customWidth="1"/>
    <col min="3" max="3" width="14" style="1" customWidth="1"/>
    <col min="4" max="4" width="10.44140625" style="1" bestFit="1" customWidth="1"/>
    <col min="5" max="5" width="17.109375" style="1" customWidth="1"/>
    <col min="6" max="7" width="14.88671875" style="1" customWidth="1"/>
    <col min="8" max="8" width="15.5546875" style="1" customWidth="1"/>
    <col min="9" max="9" width="11.33203125" style="1" customWidth="1"/>
    <col min="10" max="10" width="14.5546875" style="1" customWidth="1"/>
    <col min="11" max="12" width="23" style="1" customWidth="1"/>
    <col min="13" max="13" width="14.5546875" style="1" customWidth="1"/>
    <col min="14" max="14" width="15.5546875" style="1" customWidth="1"/>
    <col min="15" max="15" width="12.5546875" style="1" customWidth="1"/>
    <col min="16" max="16" width="14.109375" style="1" customWidth="1"/>
    <col min="17" max="17" width="9.109375" style="1" bestFit="1"/>
    <col min="18" max="16384" width="9.109375" style="1"/>
  </cols>
  <sheetData>
    <row r="1" spans="1:17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  <c r="Q1" s="124"/>
    </row>
    <row r="2" spans="1:17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124"/>
      <c r="P2" s="124"/>
      <c r="Q2" s="124"/>
    </row>
    <row r="3" spans="1:17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204"/>
      <c r="L3" s="396"/>
      <c r="M3" s="238"/>
      <c r="N3" s="50"/>
    </row>
    <row r="4" spans="1:17" ht="13.8" x14ac:dyDescent="0.25">
      <c r="A4" s="594" t="s">
        <v>17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126"/>
      <c r="P4" s="126"/>
      <c r="Q4" s="126"/>
    </row>
    <row r="7" spans="1:17" ht="20.25" customHeight="1" x14ac:dyDescent="0.25">
      <c r="A7" s="127" t="s">
        <v>1</v>
      </c>
    </row>
    <row r="8" spans="1:17" ht="20.25" customHeight="1" thickBot="1" x14ac:dyDescent="0.25">
      <c r="N8" s="1" t="s">
        <v>58</v>
      </c>
    </row>
    <row r="9" spans="1:17" ht="59.25" customHeight="1" thickBot="1" x14ac:dyDescent="0.25">
      <c r="A9" s="603" t="s">
        <v>56</v>
      </c>
      <c r="B9" s="605" t="s">
        <v>55</v>
      </c>
      <c r="C9" s="606"/>
      <c r="D9" s="607"/>
      <c r="E9" s="158" t="s">
        <v>90</v>
      </c>
      <c r="F9" s="158" t="s">
        <v>73</v>
      </c>
      <c r="G9" s="159" t="s">
        <v>35</v>
      </c>
      <c r="H9" s="614" t="s">
        <v>23</v>
      </c>
      <c r="I9" s="615"/>
      <c r="J9" s="615"/>
      <c r="K9" s="615"/>
      <c r="L9" s="615"/>
      <c r="M9" s="616"/>
      <c r="N9" s="591" t="s">
        <v>20</v>
      </c>
    </row>
    <row r="10" spans="1:17" ht="81" customHeight="1" thickBot="1" x14ac:dyDescent="0.3">
      <c r="A10" s="604"/>
      <c r="B10" s="160" t="s">
        <v>2</v>
      </c>
      <c r="C10" s="161" t="s">
        <v>3</v>
      </c>
      <c r="D10" s="162" t="s">
        <v>4</v>
      </c>
      <c r="E10" s="163" t="s">
        <v>22</v>
      </c>
      <c r="F10" s="164"/>
      <c r="G10" s="164" t="s">
        <v>71</v>
      </c>
      <c r="H10" s="337" t="s">
        <v>53</v>
      </c>
      <c r="I10" s="244" t="s">
        <v>33</v>
      </c>
      <c r="J10" s="245" t="s">
        <v>57</v>
      </c>
      <c r="K10" s="245" t="s">
        <v>91</v>
      </c>
      <c r="L10" s="245" t="s">
        <v>92</v>
      </c>
      <c r="M10" s="437"/>
      <c r="N10" s="592"/>
    </row>
    <row r="11" spans="1:17" ht="20.25" customHeight="1" x14ac:dyDescent="0.2">
      <c r="A11" s="18" t="s">
        <v>62</v>
      </c>
      <c r="B11" s="182"/>
      <c r="C11" s="513"/>
      <c r="D11" s="425"/>
      <c r="E11" s="457"/>
      <c r="F11" s="122"/>
      <c r="G11" s="372"/>
      <c r="H11" s="78"/>
      <c r="I11" s="56"/>
      <c r="J11" s="46"/>
      <c r="K11" s="27"/>
      <c r="L11" s="156"/>
      <c r="M11" s="156"/>
      <c r="N11" s="11">
        <f t="shared" ref="N11:N20" si="0">SUM(D11:K11)</f>
        <v>0</v>
      </c>
    </row>
    <row r="12" spans="1:17" ht="20.25" customHeight="1" x14ac:dyDescent="0.2">
      <c r="A12" s="17"/>
      <c r="B12" s="184"/>
      <c r="C12" s="514"/>
      <c r="D12" s="412"/>
      <c r="E12" s="119"/>
      <c r="F12" s="36"/>
      <c r="G12" s="120"/>
      <c r="H12" s="37"/>
      <c r="I12" s="207"/>
      <c r="J12" s="202"/>
      <c r="K12" s="55"/>
      <c r="L12" s="155"/>
      <c r="M12" s="155"/>
      <c r="N12" s="8">
        <f t="shared" si="0"/>
        <v>0</v>
      </c>
    </row>
    <row r="13" spans="1:17" ht="20.25" customHeight="1" x14ac:dyDescent="0.2">
      <c r="A13" s="17" t="s">
        <v>61</v>
      </c>
      <c r="B13" s="186"/>
      <c r="C13" s="515"/>
      <c r="D13" s="29"/>
      <c r="E13" s="119"/>
      <c r="F13" s="36"/>
      <c r="G13" s="120"/>
      <c r="H13" s="37"/>
      <c r="I13" s="207"/>
      <c r="J13" s="202"/>
      <c r="K13" s="55"/>
      <c r="L13" s="155"/>
      <c r="M13" s="155"/>
      <c r="N13" s="8">
        <f t="shared" si="0"/>
        <v>0</v>
      </c>
    </row>
    <row r="14" spans="1:17" ht="20.25" customHeight="1" x14ac:dyDescent="0.2">
      <c r="A14" s="17" t="s">
        <v>25</v>
      </c>
      <c r="B14" s="327"/>
      <c r="C14" s="340"/>
      <c r="D14" s="222"/>
      <c r="E14" s="399"/>
      <c r="F14" s="512"/>
      <c r="G14" s="32"/>
      <c r="H14" s="29"/>
      <c r="I14" s="119"/>
      <c r="J14" s="120"/>
      <c r="K14" s="36"/>
      <c r="L14" s="52"/>
      <c r="M14" s="52"/>
      <c r="N14" s="8">
        <f t="shared" si="0"/>
        <v>0</v>
      </c>
    </row>
    <row r="15" spans="1:17" ht="20.25" customHeight="1" x14ac:dyDescent="0.2">
      <c r="A15" s="17" t="s">
        <v>72</v>
      </c>
      <c r="B15" s="581">
        <v>30</v>
      </c>
      <c r="C15" s="516">
        <v>336285</v>
      </c>
      <c r="D15" s="517">
        <f>B15*C15</f>
        <v>10088550</v>
      </c>
      <c r="E15" s="363"/>
      <c r="F15" s="517">
        <v>1637580</v>
      </c>
      <c r="G15" s="32"/>
      <c r="H15" s="500">
        <v>-1311724</v>
      </c>
      <c r="I15" s="73"/>
      <c r="J15" s="32"/>
      <c r="K15" s="401"/>
      <c r="L15" s="414"/>
      <c r="M15" s="38"/>
      <c r="N15" s="8">
        <f t="shared" si="0"/>
        <v>10414406</v>
      </c>
    </row>
    <row r="16" spans="1:17" ht="20.25" customHeight="1" x14ac:dyDescent="0.2">
      <c r="A16" s="17" t="s">
        <v>70</v>
      </c>
      <c r="B16" s="555">
        <v>3</v>
      </c>
      <c r="C16" s="344">
        <v>25000</v>
      </c>
      <c r="D16" s="500">
        <f>3*25000</f>
        <v>75000</v>
      </c>
      <c r="E16" s="363"/>
      <c r="F16" s="500">
        <v>0</v>
      </c>
      <c r="G16" s="32"/>
      <c r="H16" s="500">
        <v>-75000</v>
      </c>
      <c r="I16" s="73"/>
      <c r="J16" s="32"/>
      <c r="K16" s="401"/>
      <c r="L16" s="38"/>
      <c r="M16" s="38"/>
      <c r="N16" s="8">
        <f t="shared" si="0"/>
        <v>0</v>
      </c>
    </row>
    <row r="17" spans="1:18" ht="20.25" customHeight="1" x14ac:dyDescent="0.2">
      <c r="A17" s="17" t="s">
        <v>69</v>
      </c>
      <c r="B17" s="581">
        <v>28</v>
      </c>
      <c r="C17" s="344">
        <v>491550</v>
      </c>
      <c r="D17" s="517">
        <f>B17*C17</f>
        <v>13763400</v>
      </c>
      <c r="E17" s="363"/>
      <c r="F17" s="517">
        <v>1150614</v>
      </c>
      <c r="G17" s="32"/>
      <c r="H17" s="500">
        <v>1399994</v>
      </c>
      <c r="I17" s="73"/>
      <c r="J17" s="32"/>
      <c r="K17" s="401"/>
      <c r="L17" s="414"/>
      <c r="M17" s="38"/>
      <c r="N17" s="8">
        <f t="shared" si="0"/>
        <v>16314008</v>
      </c>
    </row>
    <row r="18" spans="1:18" ht="29.25" customHeight="1" x14ac:dyDescent="0.2">
      <c r="A18" s="166" t="s">
        <v>80</v>
      </c>
      <c r="B18" s="188"/>
      <c r="C18" s="516"/>
      <c r="D18" s="29"/>
      <c r="E18" s="427"/>
      <c r="F18" s="29"/>
      <c r="G18" s="32"/>
      <c r="H18" s="29"/>
      <c r="I18" s="73"/>
      <c r="J18" s="32"/>
      <c r="K18" s="401"/>
      <c r="L18" s="38"/>
      <c r="M18" s="38"/>
      <c r="N18" s="8">
        <f t="shared" si="0"/>
        <v>0</v>
      </c>
    </row>
    <row r="19" spans="1:18" ht="29.25" customHeight="1" x14ac:dyDescent="0.2">
      <c r="A19" s="144" t="s">
        <v>54</v>
      </c>
      <c r="B19" s="188"/>
      <c r="C19" s="231"/>
      <c r="D19" s="29"/>
      <c r="E19" s="427"/>
      <c r="F19" s="29"/>
      <c r="G19" s="32"/>
      <c r="H19" s="29"/>
      <c r="I19" s="73"/>
      <c r="J19" s="73"/>
      <c r="K19" s="401"/>
      <c r="L19" s="121"/>
      <c r="M19" s="38"/>
      <c r="N19" s="8">
        <f t="shared" si="0"/>
        <v>0</v>
      </c>
    </row>
    <row r="20" spans="1:18" ht="29.25" customHeight="1" thickBot="1" x14ac:dyDescent="0.25">
      <c r="A20" s="239" t="s">
        <v>76</v>
      </c>
      <c r="B20" s="189"/>
      <c r="C20" s="190"/>
      <c r="D20" s="191"/>
      <c r="E20" s="458"/>
      <c r="F20" s="30"/>
      <c r="G20" s="66"/>
      <c r="H20" s="30"/>
      <c r="I20" s="65"/>
      <c r="J20" s="65"/>
      <c r="K20" s="65"/>
      <c r="L20" s="66"/>
      <c r="M20" s="54"/>
      <c r="N20" s="19">
        <f t="shared" si="0"/>
        <v>0</v>
      </c>
    </row>
    <row r="21" spans="1:18" ht="20.25" customHeight="1" thickBot="1" x14ac:dyDescent="0.25">
      <c r="A21" s="9" t="s">
        <v>5</v>
      </c>
      <c r="B21" s="224"/>
      <c r="C21" s="74"/>
      <c r="D21" s="75">
        <f>SUM(D11:D20)</f>
        <v>23926950</v>
      </c>
      <c r="E21" s="75">
        <f>SUM(E11:E17)</f>
        <v>0</v>
      </c>
      <c r="F21" s="75">
        <f t="shared" ref="F21:K21" si="1">SUM(F11:F20)</f>
        <v>2788194</v>
      </c>
      <c r="G21" s="75">
        <f t="shared" si="1"/>
        <v>0</v>
      </c>
      <c r="H21" s="75">
        <f t="shared" si="1"/>
        <v>13270</v>
      </c>
      <c r="I21" s="75">
        <f t="shared" si="1"/>
        <v>0</v>
      </c>
      <c r="J21" s="75">
        <f t="shared" si="1"/>
        <v>0</v>
      </c>
      <c r="K21" s="75">
        <f t="shared" si="1"/>
        <v>0</v>
      </c>
      <c r="L21" s="75"/>
      <c r="M21" s="75"/>
      <c r="N21" s="117">
        <f>SUM(N11:N20)</f>
        <v>26728414</v>
      </c>
    </row>
    <row r="22" spans="1:18" ht="20.2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</row>
    <row r="23" spans="1:18" ht="20.25" customHeight="1" x14ac:dyDescent="0.25">
      <c r="A23" s="127" t="s">
        <v>6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8" ht="20.25" customHeight="1" thickBot="1" x14ac:dyDescent="0.25">
      <c r="B24" s="216"/>
      <c r="C24" s="216"/>
      <c r="D24" s="216"/>
      <c r="E24" s="216"/>
      <c r="F24" s="216"/>
      <c r="G24" s="216"/>
      <c r="H24" s="216"/>
      <c r="I24" s="216"/>
      <c r="J24" s="26"/>
      <c r="K24" s="26"/>
      <c r="L24" s="26"/>
      <c r="M24" s="26"/>
      <c r="N24" s="26"/>
      <c r="O24" s="15"/>
      <c r="P24" s="15"/>
      <c r="Q24" s="15"/>
      <c r="R24" s="15"/>
    </row>
    <row r="25" spans="1:18" ht="34.200000000000003" x14ac:dyDescent="0.2">
      <c r="A25" s="608" t="s">
        <v>56</v>
      </c>
      <c r="B25" s="582" t="s">
        <v>27</v>
      </c>
      <c r="C25" s="582" t="s">
        <v>28</v>
      </c>
      <c r="D25" s="582" t="s">
        <v>29</v>
      </c>
      <c r="E25" s="551" t="s">
        <v>30</v>
      </c>
      <c r="F25" s="342" t="s">
        <v>31</v>
      </c>
      <c r="G25" s="551" t="s">
        <v>32</v>
      </c>
      <c r="H25" s="586" t="s">
        <v>9</v>
      </c>
      <c r="I25" s="216"/>
      <c r="J25" s="216"/>
      <c r="K25" s="216"/>
      <c r="N25" s="15"/>
      <c r="O25" s="16"/>
      <c r="P25" s="16"/>
      <c r="Q25" s="16"/>
      <c r="R25" s="15"/>
    </row>
    <row r="26" spans="1:18" ht="20.25" customHeight="1" thickBot="1" x14ac:dyDescent="0.35">
      <c r="A26" s="609"/>
      <c r="B26" s="550" t="s">
        <v>7</v>
      </c>
      <c r="C26" s="550" t="s">
        <v>7</v>
      </c>
      <c r="D26" s="550" t="s">
        <v>7</v>
      </c>
      <c r="E26" s="547" t="s">
        <v>7</v>
      </c>
      <c r="F26" s="547" t="s">
        <v>7</v>
      </c>
      <c r="G26" s="547" t="s">
        <v>7</v>
      </c>
      <c r="H26" s="436" t="s">
        <v>7</v>
      </c>
      <c r="I26" s="216"/>
      <c r="J26" s="216"/>
      <c r="K26" s="216"/>
      <c r="N26" s="40"/>
      <c r="O26" s="41"/>
      <c r="P26" s="34"/>
      <c r="Q26" s="42"/>
      <c r="R26" s="15"/>
    </row>
    <row r="27" spans="1:18" ht="20.25" customHeight="1" x14ac:dyDescent="0.3">
      <c r="A27" s="18" t="s">
        <v>62</v>
      </c>
      <c r="B27" s="27"/>
      <c r="C27" s="27"/>
      <c r="D27" s="236"/>
      <c r="E27" s="27"/>
      <c r="F27" s="35"/>
      <c r="G27" s="508"/>
      <c r="H27" s="27">
        <f>B27+C27+D27+G27+F27</f>
        <v>0</v>
      </c>
      <c r="I27" s="216"/>
      <c r="J27" s="216"/>
      <c r="K27" s="216"/>
      <c r="N27" s="40"/>
      <c r="O27" s="34"/>
      <c r="P27" s="43"/>
      <c r="Q27" s="44"/>
      <c r="R27" s="15"/>
    </row>
    <row r="28" spans="1:18" ht="20.25" customHeight="1" x14ac:dyDescent="0.3">
      <c r="A28" s="17"/>
      <c r="B28" s="29"/>
      <c r="C28" s="29"/>
      <c r="D28" s="32"/>
      <c r="E28" s="29"/>
      <c r="F28" s="73"/>
      <c r="G28" s="346"/>
      <c r="H28" s="28">
        <f t="shared" ref="H28:H37" si="2">B28+C28+D28+G28</f>
        <v>0</v>
      </c>
      <c r="I28" s="216"/>
      <c r="J28" s="216"/>
      <c r="K28" s="216"/>
      <c r="N28" s="40"/>
      <c r="O28" s="34"/>
      <c r="P28" s="43"/>
      <c r="Q28" s="44"/>
      <c r="R28" s="15"/>
    </row>
    <row r="29" spans="1:18" ht="20.25" customHeight="1" x14ac:dyDescent="0.3">
      <c r="A29" s="17" t="s">
        <v>61</v>
      </c>
      <c r="B29" s="29"/>
      <c r="C29" s="29"/>
      <c r="D29" s="32"/>
      <c r="E29" s="29"/>
      <c r="F29" s="73"/>
      <c r="G29" s="38"/>
      <c r="H29" s="28">
        <f t="shared" si="2"/>
        <v>0</v>
      </c>
      <c r="I29" s="216"/>
      <c r="J29" s="216"/>
      <c r="K29" s="216"/>
      <c r="N29" s="40"/>
      <c r="O29" s="34"/>
      <c r="P29" s="43"/>
      <c r="Q29" s="44"/>
      <c r="R29" s="15"/>
    </row>
    <row r="30" spans="1:18" ht="20.25" customHeight="1" x14ac:dyDescent="0.3">
      <c r="A30" s="17" t="s">
        <v>25</v>
      </c>
      <c r="B30" s="421"/>
      <c r="C30" s="421"/>
      <c r="D30" s="423"/>
      <c r="E30" s="29"/>
      <c r="F30" s="73"/>
      <c r="G30" s="422"/>
      <c r="H30" s="28">
        <f t="shared" si="2"/>
        <v>0</v>
      </c>
      <c r="I30" s="216"/>
      <c r="J30" s="216"/>
      <c r="K30" s="216"/>
      <c r="N30" s="40"/>
      <c r="O30" s="34"/>
      <c r="P30" s="43"/>
      <c r="Q30" s="44"/>
      <c r="R30" s="15"/>
    </row>
    <row r="31" spans="1:18" ht="20.25" customHeight="1" x14ac:dyDescent="0.3">
      <c r="A31" s="17" t="s">
        <v>72</v>
      </c>
      <c r="B31" s="421">
        <v>6390982</v>
      </c>
      <c r="C31" s="421">
        <v>1105642</v>
      </c>
      <c r="D31" s="509">
        <v>1146816</v>
      </c>
      <c r="E31" s="29"/>
      <c r="F31" s="73"/>
      <c r="G31" s="510">
        <v>1100009</v>
      </c>
      <c r="H31" s="28">
        <f t="shared" si="2"/>
        <v>9743449</v>
      </c>
      <c r="I31" s="216"/>
      <c r="J31" s="216"/>
      <c r="K31" s="216"/>
      <c r="N31" s="40"/>
      <c r="O31" s="34"/>
      <c r="P31" s="43"/>
      <c r="Q31" s="44"/>
      <c r="R31" s="15"/>
    </row>
    <row r="32" spans="1:18" ht="20.25" customHeight="1" x14ac:dyDescent="0.3">
      <c r="A32" s="17" t="s">
        <v>70</v>
      </c>
      <c r="B32" s="421"/>
      <c r="C32" s="421"/>
      <c r="D32" s="423"/>
      <c r="E32" s="29"/>
      <c r="F32" s="73"/>
      <c r="G32" s="422"/>
      <c r="H32" s="28">
        <f t="shared" si="2"/>
        <v>0</v>
      </c>
      <c r="I32" s="216"/>
      <c r="J32" s="216"/>
      <c r="K32" s="216"/>
      <c r="N32" s="40"/>
      <c r="O32" s="34"/>
      <c r="P32" s="43"/>
      <c r="Q32" s="44"/>
      <c r="R32" s="15"/>
    </row>
    <row r="33" spans="1:18" ht="20.25" customHeight="1" x14ac:dyDescent="0.3">
      <c r="A33" s="17" t="s">
        <v>69</v>
      </c>
      <c r="B33" s="421">
        <v>13111092</v>
      </c>
      <c r="C33" s="421">
        <v>2276559</v>
      </c>
      <c r="D33" s="511">
        <v>503719</v>
      </c>
      <c r="E33" s="29"/>
      <c r="F33" s="73"/>
      <c r="G33" s="422"/>
      <c r="H33" s="28">
        <f t="shared" si="2"/>
        <v>15891370</v>
      </c>
      <c r="I33" s="216"/>
      <c r="J33" s="216"/>
      <c r="K33" s="216"/>
      <c r="N33" s="40"/>
      <c r="O33" s="34"/>
      <c r="P33" s="43"/>
      <c r="Q33" s="44"/>
      <c r="R33" s="15"/>
    </row>
    <row r="34" spans="1:18" ht="32.25" customHeight="1" x14ac:dyDescent="0.3">
      <c r="A34" s="166" t="s">
        <v>80</v>
      </c>
      <c r="B34" s="29"/>
      <c r="C34" s="29"/>
      <c r="D34" s="32"/>
      <c r="E34" s="29"/>
      <c r="F34" s="73"/>
      <c r="G34" s="38"/>
      <c r="H34" s="28">
        <f t="shared" si="2"/>
        <v>0</v>
      </c>
      <c r="I34" s="216"/>
      <c r="J34" s="216"/>
      <c r="K34" s="216"/>
      <c r="N34" s="40"/>
      <c r="O34" s="34"/>
      <c r="P34" s="43"/>
      <c r="Q34" s="44"/>
      <c r="R34" s="15"/>
    </row>
    <row r="35" spans="1:18" ht="32.25" customHeight="1" x14ac:dyDescent="0.3">
      <c r="A35" s="144" t="s">
        <v>54</v>
      </c>
      <c r="B35" s="29"/>
      <c r="C35" s="29"/>
      <c r="D35" s="29"/>
      <c r="E35" s="32"/>
      <c r="F35" s="29"/>
      <c r="G35" s="38"/>
      <c r="H35" s="28">
        <f t="shared" si="2"/>
        <v>0</v>
      </c>
      <c r="I35" s="216"/>
      <c r="J35" s="216"/>
      <c r="K35" s="216"/>
      <c r="N35" s="40"/>
      <c r="O35" s="34"/>
      <c r="P35" s="43"/>
      <c r="Q35" s="44"/>
      <c r="R35" s="15"/>
    </row>
    <row r="36" spans="1:18" ht="32.25" customHeight="1" x14ac:dyDescent="0.3">
      <c r="A36" s="166" t="s">
        <v>86</v>
      </c>
      <c r="B36" s="31"/>
      <c r="C36" s="31"/>
      <c r="D36" s="31"/>
      <c r="E36" s="32"/>
      <c r="F36" s="29"/>
      <c r="G36" s="53"/>
      <c r="H36" s="28"/>
      <c r="I36" s="216"/>
      <c r="J36" s="216"/>
      <c r="K36" s="216"/>
      <c r="N36" s="40"/>
      <c r="O36" s="34"/>
      <c r="P36" s="43"/>
      <c r="Q36" s="44"/>
      <c r="R36" s="15"/>
    </row>
    <row r="37" spans="1:18" ht="32.25" customHeight="1" thickBot="1" x14ac:dyDescent="0.35">
      <c r="A37" s="239" t="s">
        <v>76</v>
      </c>
      <c r="B37" s="30"/>
      <c r="C37" s="30"/>
      <c r="D37" s="30"/>
      <c r="E37" s="65"/>
      <c r="F37" s="30"/>
      <c r="G37" s="54"/>
      <c r="H37" s="74">
        <f t="shared" si="2"/>
        <v>0</v>
      </c>
      <c r="I37" s="216"/>
      <c r="J37" s="216"/>
      <c r="K37" s="216"/>
      <c r="N37" s="40"/>
      <c r="O37" s="34"/>
      <c r="P37" s="43"/>
      <c r="Q37" s="44"/>
      <c r="R37" s="15"/>
    </row>
    <row r="38" spans="1:18" ht="20.25" customHeight="1" thickBot="1" x14ac:dyDescent="0.35">
      <c r="A38" s="9" t="s">
        <v>5</v>
      </c>
      <c r="B38" s="280">
        <f>SUM(B27:B37)</f>
        <v>19502074</v>
      </c>
      <c r="C38" s="280">
        <f>SUM(C27:C37)</f>
        <v>3382201</v>
      </c>
      <c r="D38" s="280">
        <f>SUM(D27:D37)</f>
        <v>1650535</v>
      </c>
      <c r="E38" s="276">
        <f>SUM(E27:E37)</f>
        <v>0</v>
      </c>
      <c r="F38" s="276">
        <f>SUM(F27:F34)</f>
        <v>0</v>
      </c>
      <c r="G38" s="280">
        <f>SUM(G27:G37)</f>
        <v>1100009</v>
      </c>
      <c r="H38" s="276">
        <f>SUM(H27:H37)</f>
        <v>25634819</v>
      </c>
      <c r="I38" s="216"/>
      <c r="J38" s="216"/>
      <c r="K38" s="216"/>
      <c r="N38" s="45"/>
      <c r="O38" s="45"/>
      <c r="P38" s="45"/>
      <c r="Q38" s="45"/>
      <c r="R38" s="15"/>
    </row>
    <row r="39" spans="1:18" ht="20.25" customHeight="1" x14ac:dyDescent="0.2"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8.75" customHeight="1" x14ac:dyDescent="0.25">
      <c r="A40" s="127" t="s">
        <v>10</v>
      </c>
    </row>
    <row r="41" spans="1:18" ht="20.25" customHeight="1" thickBot="1" x14ac:dyDescent="0.25"/>
    <row r="42" spans="1:18" ht="20.25" customHeight="1" x14ac:dyDescent="0.2">
      <c r="A42" s="601" t="s">
        <v>56</v>
      </c>
      <c r="B42" s="4" t="s">
        <v>12</v>
      </c>
      <c r="C42" s="5" t="s">
        <v>13</v>
      </c>
      <c r="D42" s="83" t="s">
        <v>14</v>
      </c>
      <c r="E42" s="599" t="s">
        <v>37</v>
      </c>
    </row>
    <row r="43" spans="1:18" ht="20.25" customHeight="1" thickBot="1" x14ac:dyDescent="0.25">
      <c r="A43" s="610"/>
      <c r="B43" s="3" t="s">
        <v>8</v>
      </c>
      <c r="C43" s="21" t="s">
        <v>8</v>
      </c>
      <c r="D43" s="84" t="s">
        <v>15</v>
      </c>
      <c r="E43" s="600"/>
      <c r="F43" s="80" t="s">
        <v>38</v>
      </c>
    </row>
    <row r="44" spans="1:18" ht="20.25" customHeight="1" x14ac:dyDescent="0.2">
      <c r="A44" s="18" t="s">
        <v>62</v>
      </c>
      <c r="B44" s="33">
        <f t="shared" ref="B44:B52" si="3">N11</f>
        <v>0</v>
      </c>
      <c r="C44" s="11">
        <f t="shared" ref="C44:C52" si="4">H27</f>
        <v>0</v>
      </c>
      <c r="D44" s="85">
        <f t="shared" ref="D44:D48" si="5">B44-C44</f>
        <v>0</v>
      </c>
      <c r="E44" s="88"/>
    </row>
    <row r="45" spans="1:18" ht="20.25" customHeight="1" x14ac:dyDescent="0.2">
      <c r="A45" s="17"/>
      <c r="B45" s="69">
        <f t="shared" si="3"/>
        <v>0</v>
      </c>
      <c r="C45" s="8">
        <f t="shared" si="4"/>
        <v>0</v>
      </c>
      <c r="D45" s="87">
        <f t="shared" si="5"/>
        <v>0</v>
      </c>
      <c r="E45" s="81"/>
    </row>
    <row r="46" spans="1:18" ht="20.25" customHeight="1" x14ac:dyDescent="0.2">
      <c r="A46" s="17" t="s">
        <v>61</v>
      </c>
      <c r="B46" s="69">
        <f t="shared" si="3"/>
        <v>0</v>
      </c>
      <c r="C46" s="8">
        <f t="shared" si="4"/>
        <v>0</v>
      </c>
      <c r="D46" s="87">
        <f t="shared" si="5"/>
        <v>0</v>
      </c>
      <c r="E46" s="81"/>
    </row>
    <row r="47" spans="1:18" ht="20.25" customHeight="1" x14ac:dyDescent="0.2">
      <c r="A47" s="17" t="s">
        <v>25</v>
      </c>
      <c r="B47" s="69">
        <f t="shared" si="3"/>
        <v>0</v>
      </c>
      <c r="C47" s="8">
        <f t="shared" si="4"/>
        <v>0</v>
      </c>
      <c r="D47" s="87">
        <f t="shared" si="5"/>
        <v>0</v>
      </c>
      <c r="E47" s="81"/>
      <c r="F47" s="102"/>
    </row>
    <row r="48" spans="1:18" ht="20.25" customHeight="1" x14ac:dyDescent="0.2">
      <c r="A48" s="17" t="s">
        <v>72</v>
      </c>
      <c r="B48" s="69">
        <f t="shared" si="3"/>
        <v>10414406</v>
      </c>
      <c r="C48" s="8">
        <f t="shared" si="4"/>
        <v>9743449</v>
      </c>
      <c r="D48" s="87">
        <f t="shared" si="5"/>
        <v>670957</v>
      </c>
      <c r="E48" s="81"/>
    </row>
    <row r="49" spans="1:8" ht="20.25" customHeight="1" x14ac:dyDescent="0.2">
      <c r="A49" s="17" t="s">
        <v>70</v>
      </c>
      <c r="B49" s="69">
        <f t="shared" si="3"/>
        <v>0</v>
      </c>
      <c r="C49" s="8">
        <f t="shared" si="4"/>
        <v>0</v>
      </c>
      <c r="D49" s="87">
        <f>B49-C49</f>
        <v>0</v>
      </c>
      <c r="E49" s="81"/>
    </row>
    <row r="50" spans="1:8" ht="20.25" customHeight="1" x14ac:dyDescent="0.2">
      <c r="A50" s="17" t="s">
        <v>69</v>
      </c>
      <c r="B50" s="69">
        <f t="shared" si="3"/>
        <v>16314008</v>
      </c>
      <c r="C50" s="8">
        <f t="shared" si="4"/>
        <v>15891370</v>
      </c>
      <c r="D50" s="87">
        <f t="shared" ref="D50:D54" si="6">B50-C50</f>
        <v>422638</v>
      </c>
      <c r="E50" s="81"/>
    </row>
    <row r="51" spans="1:8" ht="30" customHeight="1" x14ac:dyDescent="0.2">
      <c r="A51" s="166" t="s">
        <v>80</v>
      </c>
      <c r="B51" s="69">
        <f t="shared" si="3"/>
        <v>0</v>
      </c>
      <c r="C51" s="8">
        <f t="shared" si="4"/>
        <v>0</v>
      </c>
      <c r="D51" s="87">
        <f t="shared" si="6"/>
        <v>0</v>
      </c>
      <c r="E51" s="81"/>
    </row>
    <row r="52" spans="1:8" ht="30" customHeight="1" x14ac:dyDescent="0.2">
      <c r="A52" s="166" t="s">
        <v>54</v>
      </c>
      <c r="B52" s="69">
        <f t="shared" si="3"/>
        <v>0</v>
      </c>
      <c r="C52" s="8">
        <f t="shared" si="4"/>
        <v>0</v>
      </c>
      <c r="D52" s="87">
        <f t="shared" si="6"/>
        <v>0</v>
      </c>
      <c r="E52" s="177"/>
    </row>
    <row r="53" spans="1:8" ht="30" customHeight="1" x14ac:dyDescent="0.2">
      <c r="A53" s="166" t="s">
        <v>86</v>
      </c>
      <c r="B53" s="69"/>
      <c r="C53" s="8">
        <f t="shared" ref="C53:C54" si="7">H36</f>
        <v>0</v>
      </c>
      <c r="D53" s="87">
        <f t="shared" si="6"/>
        <v>0</v>
      </c>
      <c r="E53" s="177"/>
    </row>
    <row r="54" spans="1:8" ht="30" customHeight="1" thickBot="1" x14ac:dyDescent="0.25">
      <c r="A54" s="239" t="s">
        <v>76</v>
      </c>
      <c r="B54" s="69">
        <f t="shared" ref="B54" si="8">N20</f>
        <v>0</v>
      </c>
      <c r="C54" s="8">
        <f t="shared" si="7"/>
        <v>0</v>
      </c>
      <c r="D54" s="87">
        <f t="shared" si="6"/>
        <v>0</v>
      </c>
      <c r="E54" s="82"/>
    </row>
    <row r="55" spans="1:8" ht="20.25" customHeight="1" thickBot="1" x14ac:dyDescent="0.25">
      <c r="A55" s="12" t="s">
        <v>11</v>
      </c>
      <c r="B55" s="70">
        <f>SUM(B44:B51)</f>
        <v>26728414</v>
      </c>
      <c r="C55" s="70">
        <f>SUM(C44:C51)</f>
        <v>25634819</v>
      </c>
      <c r="D55" s="70">
        <f>SUM(D44:D51)</f>
        <v>1093595</v>
      </c>
      <c r="E55" s="269">
        <f>SUM(E44:E54)</f>
        <v>0</v>
      </c>
      <c r="G55" s="10"/>
      <c r="H55" s="10"/>
    </row>
    <row r="57" spans="1:8" x14ac:dyDescent="0.2">
      <c r="B57" s="10"/>
    </row>
  </sheetData>
  <mergeCells count="11">
    <mergeCell ref="N9:N10"/>
    <mergeCell ref="A9:A10"/>
    <mergeCell ref="A1:N1"/>
    <mergeCell ref="A2:N2"/>
    <mergeCell ref="A4:N4"/>
    <mergeCell ref="E42:E43"/>
    <mergeCell ref="B9:D9"/>
    <mergeCell ref="A42:A43"/>
    <mergeCell ref="A3:J3"/>
    <mergeCell ref="A25:A26"/>
    <mergeCell ref="H9:M9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>
    <oddHeader>&amp;R1/f 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R55"/>
  <sheetViews>
    <sheetView view="pageBreakPreview" topLeftCell="A7" zoomScaleNormal="100" zoomScaleSheetLayoutView="100" workbookViewId="0">
      <pane xSplit="1" topLeftCell="B1" activePane="topRight" state="frozen"/>
      <selection activeCell="A4" sqref="A4"/>
      <selection pane="topRight" activeCell="H21" sqref="H21"/>
    </sheetView>
  </sheetViews>
  <sheetFormatPr defaultColWidth="9.109375" defaultRowHeight="11.4" x14ac:dyDescent="0.2"/>
  <cols>
    <col min="1" max="1" width="52.33203125" style="1" customWidth="1"/>
    <col min="2" max="2" width="13.44140625" style="1" customWidth="1"/>
    <col min="3" max="3" width="14" style="1" customWidth="1"/>
    <col min="4" max="4" width="9.88671875" style="1" bestFit="1" customWidth="1"/>
    <col min="5" max="5" width="15.109375" style="1" customWidth="1"/>
    <col min="6" max="7" width="14.88671875" style="1" customWidth="1"/>
    <col min="8" max="8" width="15.5546875" style="1" customWidth="1"/>
    <col min="9" max="9" width="11.33203125" style="1" customWidth="1"/>
    <col min="10" max="10" width="14.5546875" style="1" customWidth="1"/>
    <col min="11" max="12" width="23.5546875" style="1" customWidth="1"/>
    <col min="13" max="13" width="14.5546875" style="1" customWidth="1"/>
    <col min="14" max="14" width="15.5546875" style="1" customWidth="1"/>
    <col min="15" max="15" width="16.33203125" style="1" customWidth="1"/>
    <col min="16" max="16" width="14.109375" style="1" customWidth="1"/>
    <col min="17" max="16384" width="9.109375" style="1"/>
  </cols>
  <sheetData>
    <row r="1" spans="1:17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  <c r="Q1" s="124"/>
    </row>
    <row r="2" spans="1:17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124"/>
      <c r="P2" s="124"/>
      <c r="Q2" s="124"/>
    </row>
    <row r="3" spans="1:17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204"/>
      <c r="L3" s="396"/>
      <c r="M3" s="238"/>
      <c r="N3" s="50"/>
    </row>
    <row r="4" spans="1:17" ht="13.8" x14ac:dyDescent="0.25">
      <c r="A4" s="617" t="s">
        <v>21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125"/>
      <c r="P4" s="126"/>
      <c r="Q4" s="126"/>
    </row>
    <row r="7" spans="1:17" ht="20.25" customHeight="1" x14ac:dyDescent="0.25">
      <c r="A7" s="127" t="s">
        <v>1</v>
      </c>
    </row>
    <row r="8" spans="1:17" ht="20.25" customHeight="1" thickBot="1" x14ac:dyDescent="0.25">
      <c r="N8" s="1" t="s">
        <v>58</v>
      </c>
    </row>
    <row r="9" spans="1:17" ht="59.25" customHeight="1" thickBot="1" x14ac:dyDescent="0.25">
      <c r="A9" s="603" t="s">
        <v>56</v>
      </c>
      <c r="B9" s="605" t="s">
        <v>55</v>
      </c>
      <c r="C9" s="606"/>
      <c r="D9" s="607"/>
      <c r="E9" s="158" t="s">
        <v>90</v>
      </c>
      <c r="F9" s="158" t="s">
        <v>73</v>
      </c>
      <c r="G9" s="159" t="s">
        <v>35</v>
      </c>
      <c r="H9" s="614" t="s">
        <v>23</v>
      </c>
      <c r="I9" s="615"/>
      <c r="J9" s="615"/>
      <c r="K9" s="615"/>
      <c r="L9" s="615"/>
      <c r="M9" s="616"/>
      <c r="N9" s="591" t="s">
        <v>20</v>
      </c>
    </row>
    <row r="10" spans="1:17" ht="83.25" customHeight="1" thickBot="1" x14ac:dyDescent="0.3">
      <c r="A10" s="604"/>
      <c r="B10" s="160" t="s">
        <v>2</v>
      </c>
      <c r="C10" s="161" t="s">
        <v>3</v>
      </c>
      <c r="D10" s="162" t="s">
        <v>4</v>
      </c>
      <c r="E10" s="163" t="s">
        <v>22</v>
      </c>
      <c r="F10" s="164"/>
      <c r="G10" s="164" t="s">
        <v>71</v>
      </c>
      <c r="H10" s="386" t="s">
        <v>53</v>
      </c>
      <c r="I10" s="246" t="s">
        <v>33</v>
      </c>
      <c r="J10" s="245" t="s">
        <v>57</v>
      </c>
      <c r="K10" s="245" t="s">
        <v>91</v>
      </c>
      <c r="L10" s="245" t="s">
        <v>92</v>
      </c>
      <c r="M10" s="437"/>
      <c r="N10" s="592"/>
    </row>
    <row r="11" spans="1:17" ht="20.25" customHeight="1" x14ac:dyDescent="0.2">
      <c r="A11" s="18" t="s">
        <v>62</v>
      </c>
      <c r="B11" s="193"/>
      <c r="C11" s="195"/>
      <c r="D11" s="196"/>
      <c r="E11" s="118"/>
      <c r="F11" s="59"/>
      <c r="G11" s="332"/>
      <c r="H11" s="78"/>
      <c r="I11" s="46"/>
      <c r="J11" s="156"/>
      <c r="K11" s="251"/>
      <c r="L11" s="236"/>
      <c r="M11" s="271"/>
      <c r="N11" s="11">
        <f t="shared" ref="N11:N20" si="0">SUM(D11:K11)</f>
        <v>0</v>
      </c>
    </row>
    <row r="12" spans="1:17" ht="20.25" customHeight="1" x14ac:dyDescent="0.2">
      <c r="A12" s="17"/>
      <c r="B12" s="186"/>
      <c r="C12" s="192"/>
      <c r="D12" s="187"/>
      <c r="E12" s="119"/>
      <c r="F12" s="36"/>
      <c r="G12" s="52"/>
      <c r="H12" s="37"/>
      <c r="I12" s="214"/>
      <c r="J12" s="155"/>
      <c r="K12" s="252"/>
      <c r="L12" s="202"/>
      <c r="M12" s="272"/>
      <c r="N12" s="8">
        <f t="shared" si="0"/>
        <v>0</v>
      </c>
    </row>
    <row r="13" spans="1:17" ht="20.25" customHeight="1" x14ac:dyDescent="0.2">
      <c r="A13" s="17" t="s">
        <v>61</v>
      </c>
      <c r="B13" s="186"/>
      <c r="C13" s="194"/>
      <c r="D13" s="187"/>
      <c r="E13" s="115"/>
      <c r="F13" s="57"/>
      <c r="G13" s="333"/>
      <c r="H13" s="37"/>
      <c r="I13" s="214"/>
      <c r="J13" s="155"/>
      <c r="K13" s="252"/>
      <c r="L13" s="202"/>
      <c r="M13" s="272"/>
      <c r="N13" s="8">
        <f t="shared" si="0"/>
        <v>0</v>
      </c>
    </row>
    <row r="14" spans="1:17" ht="20.25" customHeight="1" x14ac:dyDescent="0.2">
      <c r="A14" s="17" t="s">
        <v>25</v>
      </c>
      <c r="B14" s="186"/>
      <c r="C14" s="192"/>
      <c r="D14" s="187"/>
      <c r="E14" s="116"/>
      <c r="F14" s="31"/>
      <c r="G14" s="53"/>
      <c r="H14" s="29"/>
      <c r="I14" s="120"/>
      <c r="J14" s="52"/>
      <c r="K14" s="253"/>
      <c r="L14" s="120"/>
      <c r="M14" s="273"/>
      <c r="N14" s="8">
        <f t="shared" si="0"/>
        <v>0</v>
      </c>
    </row>
    <row r="15" spans="1:17" ht="20.25" customHeight="1" x14ac:dyDescent="0.2">
      <c r="A15" s="17" t="s">
        <v>72</v>
      </c>
      <c r="B15" s="186"/>
      <c r="C15" s="192"/>
      <c r="D15" s="187"/>
      <c r="E15" s="116"/>
      <c r="F15" s="31"/>
      <c r="G15" s="53"/>
      <c r="H15" s="157"/>
      <c r="I15" s="121"/>
      <c r="J15" s="38"/>
      <c r="K15" s="188"/>
      <c r="L15" s="32"/>
      <c r="M15" s="231"/>
      <c r="N15" s="8">
        <f t="shared" si="0"/>
        <v>0</v>
      </c>
    </row>
    <row r="16" spans="1:17" ht="20.25" customHeight="1" x14ac:dyDescent="0.2">
      <c r="A16" s="17" t="s">
        <v>70</v>
      </c>
      <c r="B16" s="186"/>
      <c r="C16" s="192"/>
      <c r="D16" s="187"/>
      <c r="E16" s="116"/>
      <c r="F16" s="31"/>
      <c r="G16" s="53"/>
      <c r="H16" s="29"/>
      <c r="I16" s="121"/>
      <c r="J16" s="38"/>
      <c r="K16" s="188"/>
      <c r="L16" s="32"/>
      <c r="M16" s="231"/>
      <c r="N16" s="8">
        <f t="shared" si="0"/>
        <v>0</v>
      </c>
    </row>
    <row r="17" spans="1:18" ht="20.25" customHeight="1" x14ac:dyDescent="0.25">
      <c r="A17" s="17" t="s">
        <v>69</v>
      </c>
      <c r="B17" s="186"/>
      <c r="C17" s="192"/>
      <c r="D17" s="187"/>
      <c r="E17" s="116"/>
      <c r="F17" s="31"/>
      <c r="G17" s="53"/>
      <c r="H17" s="215">
        <v>1488549</v>
      </c>
      <c r="I17" s="121"/>
      <c r="J17" s="53"/>
      <c r="K17" s="188"/>
      <c r="L17" s="32"/>
      <c r="M17" s="231"/>
      <c r="N17" s="298">
        <f t="shared" si="0"/>
        <v>1488549</v>
      </c>
    </row>
    <row r="18" spans="1:18" ht="29.25" customHeight="1" x14ac:dyDescent="0.2">
      <c r="A18" s="166" t="s">
        <v>80</v>
      </c>
      <c r="B18" s="188"/>
      <c r="C18" s="178"/>
      <c r="D18" s="187"/>
      <c r="E18" s="116"/>
      <c r="F18" s="31"/>
      <c r="G18" s="53"/>
      <c r="H18" s="29"/>
      <c r="I18" s="121"/>
      <c r="J18" s="53"/>
      <c r="K18" s="188"/>
      <c r="L18" s="32"/>
      <c r="M18" s="231"/>
      <c r="N18" s="8">
        <f t="shared" si="0"/>
        <v>0</v>
      </c>
    </row>
    <row r="19" spans="1:18" ht="29.25" customHeight="1" x14ac:dyDescent="0.2">
      <c r="A19" s="144" t="s">
        <v>54</v>
      </c>
      <c r="B19" s="188"/>
      <c r="C19" s="178"/>
      <c r="D19" s="187"/>
      <c r="E19" s="116"/>
      <c r="F19" s="116"/>
      <c r="G19" s="121"/>
      <c r="H19" s="29"/>
      <c r="I19" s="121"/>
      <c r="J19" s="53"/>
      <c r="K19" s="188"/>
      <c r="L19" s="32"/>
      <c r="M19" s="231"/>
      <c r="N19" s="8">
        <f t="shared" si="0"/>
        <v>0</v>
      </c>
    </row>
    <row r="20" spans="1:18" ht="29.25" customHeight="1" thickBot="1" x14ac:dyDescent="0.25">
      <c r="A20" s="239" t="s">
        <v>76</v>
      </c>
      <c r="B20" s="189"/>
      <c r="C20" s="190"/>
      <c r="D20" s="191"/>
      <c r="E20" s="65"/>
      <c r="F20" s="65"/>
      <c r="G20" s="66"/>
      <c r="H20" s="30"/>
      <c r="I20" s="66"/>
      <c r="J20" s="54"/>
      <c r="K20" s="189"/>
      <c r="L20" s="66"/>
      <c r="M20" s="232"/>
      <c r="N20" s="19">
        <f t="shared" si="0"/>
        <v>0</v>
      </c>
    </row>
    <row r="21" spans="1:18" ht="20.25" customHeight="1" thickBot="1" x14ac:dyDescent="0.25">
      <c r="A21" s="9" t="s">
        <v>5</v>
      </c>
      <c r="B21" s="180"/>
      <c r="C21" s="113"/>
      <c r="D21" s="117">
        <f>SUM(D11:D20)</f>
        <v>0</v>
      </c>
      <c r="E21" s="254">
        <f t="shared" ref="E21:N21" si="1">SUM(E11:E20)</f>
        <v>0</v>
      </c>
      <c r="F21" s="254">
        <f t="shared" si="1"/>
        <v>0</v>
      </c>
      <c r="G21" s="254">
        <f t="shared" si="1"/>
        <v>0</v>
      </c>
      <c r="H21" s="75">
        <f t="shared" si="1"/>
        <v>1488549</v>
      </c>
      <c r="I21" s="254">
        <f t="shared" si="1"/>
        <v>0</v>
      </c>
      <c r="J21" s="254">
        <f t="shared" si="1"/>
        <v>0</v>
      </c>
      <c r="K21" s="75">
        <v>0</v>
      </c>
      <c r="L21" s="75"/>
      <c r="M21" s="75"/>
      <c r="N21" s="117">
        <f t="shared" si="1"/>
        <v>1488549</v>
      </c>
    </row>
    <row r="22" spans="1:18" ht="20.25" customHeight="1" x14ac:dyDescent="0.2">
      <c r="E22" s="216"/>
      <c r="F22" s="216"/>
      <c r="G22" s="216"/>
      <c r="H22" s="216"/>
      <c r="I22" s="216"/>
    </row>
    <row r="23" spans="1:18" ht="20.25" customHeight="1" x14ac:dyDescent="0.25">
      <c r="A23" s="127" t="s">
        <v>6</v>
      </c>
      <c r="E23" s="216"/>
      <c r="F23" s="216"/>
      <c r="G23" s="216"/>
      <c r="H23" s="216"/>
      <c r="I23" s="216"/>
    </row>
    <row r="24" spans="1:18" ht="20.25" customHeight="1" thickBot="1" x14ac:dyDescent="0.25">
      <c r="J24" s="26"/>
      <c r="K24" s="26"/>
      <c r="L24" s="26"/>
      <c r="M24" s="26"/>
      <c r="N24" s="26"/>
      <c r="O24" s="15"/>
      <c r="P24" s="15"/>
      <c r="Q24" s="15"/>
      <c r="R24" s="15"/>
    </row>
    <row r="25" spans="1:18" ht="34.200000000000003" x14ac:dyDescent="0.2">
      <c r="A25" s="608" t="s">
        <v>56</v>
      </c>
      <c r="B25" s="14" t="s">
        <v>27</v>
      </c>
      <c r="C25" s="14" t="s">
        <v>28</v>
      </c>
      <c r="D25" s="14" t="s">
        <v>29</v>
      </c>
      <c r="E25" s="63" t="s">
        <v>30</v>
      </c>
      <c r="F25" s="49" t="s">
        <v>31</v>
      </c>
      <c r="G25" s="20" t="s">
        <v>32</v>
      </c>
      <c r="H25" s="22" t="s">
        <v>9</v>
      </c>
      <c r="N25" s="15"/>
      <c r="O25" s="16"/>
      <c r="P25" s="16"/>
      <c r="Q25" s="16"/>
      <c r="R25" s="15"/>
    </row>
    <row r="26" spans="1:18" ht="20.25" customHeight="1" thickBot="1" x14ac:dyDescent="0.35">
      <c r="A26" s="609"/>
      <c r="B26" s="13" t="s">
        <v>7</v>
      </c>
      <c r="C26" s="13" t="s">
        <v>7</v>
      </c>
      <c r="D26" s="13" t="s">
        <v>7</v>
      </c>
      <c r="E26" s="448" t="s">
        <v>7</v>
      </c>
      <c r="F26" s="13" t="s">
        <v>7</v>
      </c>
      <c r="G26" s="25" t="s">
        <v>7</v>
      </c>
      <c r="H26" s="2" t="s">
        <v>7</v>
      </c>
      <c r="N26" s="40"/>
      <c r="O26" s="41"/>
      <c r="P26" s="34"/>
      <c r="Q26" s="42"/>
      <c r="R26" s="15"/>
    </row>
    <row r="27" spans="1:18" ht="20.25" customHeight="1" x14ac:dyDescent="0.3">
      <c r="A27" s="18" t="s">
        <v>62</v>
      </c>
      <c r="B27" s="27">
        <v>0</v>
      </c>
      <c r="C27" s="46">
        <v>0</v>
      </c>
      <c r="D27" s="179">
        <v>0</v>
      </c>
      <c r="E27" s="27">
        <v>0</v>
      </c>
      <c r="F27" s="27">
        <v>0</v>
      </c>
      <c r="G27" s="27">
        <v>0</v>
      </c>
      <c r="H27" s="27">
        <f>B27+C27+D27+G27+F27</f>
        <v>0</v>
      </c>
      <c r="N27" s="40"/>
      <c r="O27" s="34"/>
      <c r="P27" s="43"/>
      <c r="Q27" s="44"/>
      <c r="R27" s="15"/>
    </row>
    <row r="28" spans="1:18" ht="20.25" customHeight="1" x14ac:dyDescent="0.3">
      <c r="A28" s="17"/>
      <c r="B28" s="28">
        <v>0</v>
      </c>
      <c r="C28" s="46">
        <v>0</v>
      </c>
      <c r="D28" s="156">
        <v>0</v>
      </c>
      <c r="E28" s="29">
        <v>0</v>
      </c>
      <c r="F28" s="29">
        <v>0</v>
      </c>
      <c r="G28" s="29">
        <v>0</v>
      </c>
      <c r="H28" s="29">
        <f t="shared" ref="H28:H34" si="2">B28+C28+D28+G28</f>
        <v>0</v>
      </c>
      <c r="N28" s="40"/>
      <c r="O28" s="34"/>
      <c r="P28" s="43"/>
      <c r="Q28" s="44"/>
      <c r="R28" s="15"/>
    </row>
    <row r="29" spans="1:18" ht="20.25" customHeight="1" x14ac:dyDescent="0.3">
      <c r="A29" s="17" t="s">
        <v>61</v>
      </c>
      <c r="B29" s="28">
        <v>0</v>
      </c>
      <c r="C29" s="46">
        <v>0</v>
      </c>
      <c r="D29" s="38">
        <v>0</v>
      </c>
      <c r="E29" s="29">
        <v>0</v>
      </c>
      <c r="F29" s="29">
        <v>0</v>
      </c>
      <c r="G29" s="29">
        <v>0</v>
      </c>
      <c r="H29" s="29">
        <f t="shared" si="2"/>
        <v>0</v>
      </c>
      <c r="N29" s="40"/>
      <c r="O29" s="34"/>
      <c r="P29" s="43"/>
      <c r="Q29" s="44"/>
      <c r="R29" s="15"/>
    </row>
    <row r="30" spans="1:18" ht="20.25" customHeight="1" x14ac:dyDescent="0.3">
      <c r="A30" s="17" t="s">
        <v>25</v>
      </c>
      <c r="B30" s="29">
        <v>0</v>
      </c>
      <c r="C30" s="32">
        <v>0</v>
      </c>
      <c r="D30" s="38">
        <v>0</v>
      </c>
      <c r="E30" s="29">
        <v>0</v>
      </c>
      <c r="F30" s="29">
        <v>0</v>
      </c>
      <c r="G30" s="29">
        <v>0</v>
      </c>
      <c r="H30" s="29">
        <f t="shared" si="2"/>
        <v>0</v>
      </c>
      <c r="N30" s="40"/>
      <c r="O30" s="34"/>
      <c r="P30" s="43"/>
      <c r="Q30" s="44"/>
      <c r="R30" s="15"/>
    </row>
    <row r="31" spans="1:18" ht="20.25" customHeight="1" x14ac:dyDescent="0.3">
      <c r="A31" s="17" t="s">
        <v>72</v>
      </c>
      <c r="B31" s="29">
        <v>0</v>
      </c>
      <c r="C31" s="38">
        <v>0</v>
      </c>
      <c r="D31" s="38">
        <v>0</v>
      </c>
      <c r="E31" s="29">
        <v>0</v>
      </c>
      <c r="F31" s="29">
        <v>0</v>
      </c>
      <c r="G31" s="29">
        <v>0</v>
      </c>
      <c r="H31" s="29">
        <f t="shared" si="2"/>
        <v>0</v>
      </c>
      <c r="N31" s="40"/>
      <c r="O31" s="34"/>
      <c r="P31" s="43"/>
      <c r="Q31" s="44"/>
      <c r="R31" s="15"/>
    </row>
    <row r="32" spans="1:18" ht="20.25" customHeight="1" x14ac:dyDescent="0.3">
      <c r="A32" s="17" t="s">
        <v>70</v>
      </c>
      <c r="B32" s="29">
        <v>0</v>
      </c>
      <c r="C32" s="38">
        <v>0</v>
      </c>
      <c r="D32" s="38">
        <v>0</v>
      </c>
      <c r="E32" s="29">
        <v>0</v>
      </c>
      <c r="F32" s="29">
        <v>0</v>
      </c>
      <c r="G32" s="29">
        <v>0</v>
      </c>
      <c r="H32" s="29">
        <f t="shared" si="2"/>
        <v>0</v>
      </c>
      <c r="N32" s="40"/>
      <c r="O32" s="34"/>
      <c r="P32" s="43"/>
      <c r="Q32" s="44"/>
      <c r="R32" s="15"/>
    </row>
    <row r="33" spans="1:18" ht="20.25" customHeight="1" x14ac:dyDescent="0.3">
      <c r="A33" s="17" t="s">
        <v>69</v>
      </c>
      <c r="B33" s="29">
        <v>0</v>
      </c>
      <c r="C33" s="38">
        <v>0</v>
      </c>
      <c r="D33" s="38">
        <v>0</v>
      </c>
      <c r="E33" s="29">
        <v>0</v>
      </c>
      <c r="F33" s="29">
        <v>0</v>
      </c>
      <c r="G33" s="29">
        <v>0</v>
      </c>
      <c r="H33" s="29">
        <f t="shared" si="2"/>
        <v>0</v>
      </c>
      <c r="N33" s="40"/>
      <c r="O33" s="34"/>
      <c r="P33" s="43"/>
      <c r="Q33" s="44"/>
      <c r="R33" s="15"/>
    </row>
    <row r="34" spans="1:18" ht="32.25" customHeight="1" x14ac:dyDescent="0.3">
      <c r="A34" s="166" t="s">
        <v>80</v>
      </c>
      <c r="B34" s="29">
        <v>0</v>
      </c>
      <c r="C34" s="38">
        <v>0</v>
      </c>
      <c r="D34" s="38">
        <v>0</v>
      </c>
      <c r="E34" s="29">
        <v>0</v>
      </c>
      <c r="F34" s="29">
        <v>0</v>
      </c>
      <c r="G34" s="29">
        <v>0</v>
      </c>
      <c r="H34" s="29">
        <f t="shared" si="2"/>
        <v>0</v>
      </c>
      <c r="N34" s="40"/>
      <c r="O34" s="34"/>
      <c r="P34" s="43"/>
      <c r="Q34" s="44"/>
      <c r="R34" s="15"/>
    </row>
    <row r="35" spans="1:18" ht="32.25" customHeight="1" x14ac:dyDescent="0.3">
      <c r="A35" s="144" t="s">
        <v>54</v>
      </c>
      <c r="B35" s="29">
        <v>0</v>
      </c>
      <c r="C35" s="38">
        <v>0</v>
      </c>
      <c r="D35" s="38">
        <v>0</v>
      </c>
      <c r="E35" s="29">
        <v>0</v>
      </c>
      <c r="F35" s="29"/>
      <c r="G35" s="29"/>
      <c r="H35" s="29"/>
      <c r="N35" s="40"/>
      <c r="O35" s="34"/>
      <c r="P35" s="43"/>
      <c r="Q35" s="44"/>
      <c r="R35" s="15"/>
    </row>
    <row r="36" spans="1:18" ht="32.25" customHeight="1" x14ac:dyDescent="0.3">
      <c r="A36" s="166" t="s">
        <v>86</v>
      </c>
      <c r="B36" s="29">
        <v>0</v>
      </c>
      <c r="C36" s="38">
        <v>0</v>
      </c>
      <c r="D36" s="38">
        <v>0</v>
      </c>
      <c r="E36" s="29">
        <v>0</v>
      </c>
      <c r="F36" s="29"/>
      <c r="G36" s="29"/>
      <c r="H36" s="29"/>
      <c r="N36" s="40"/>
      <c r="O36" s="34"/>
      <c r="P36" s="43"/>
      <c r="Q36" s="44"/>
      <c r="R36" s="15"/>
    </row>
    <row r="37" spans="1:18" ht="32.25" customHeight="1" thickBot="1" x14ac:dyDescent="0.35">
      <c r="A37" s="239" t="s">
        <v>76</v>
      </c>
      <c r="B37" s="30"/>
      <c r="C37" s="54"/>
      <c r="D37" s="30"/>
      <c r="E37" s="74">
        <v>0</v>
      </c>
      <c r="F37" s="74">
        <v>0</v>
      </c>
      <c r="G37" s="74">
        <v>0</v>
      </c>
      <c r="H37" s="74">
        <f>B37+C37+D37+G37</f>
        <v>0</v>
      </c>
      <c r="N37" s="40"/>
      <c r="O37" s="34"/>
      <c r="P37" s="43"/>
      <c r="Q37" s="44"/>
      <c r="R37" s="15"/>
    </row>
    <row r="38" spans="1:18" ht="20.25" customHeight="1" thickBot="1" x14ac:dyDescent="0.35">
      <c r="A38" s="9" t="s">
        <v>5</v>
      </c>
      <c r="B38" s="276">
        <f t="shared" ref="B38:H38" si="3">SUM(B27:B34)</f>
        <v>0</v>
      </c>
      <c r="C38" s="276">
        <f t="shared" si="3"/>
        <v>0</v>
      </c>
      <c r="D38" s="276">
        <f t="shared" si="3"/>
        <v>0</v>
      </c>
      <c r="E38" s="276">
        <f>SUM(E27:E37)</f>
        <v>0</v>
      </c>
      <c r="F38" s="276">
        <f>SUM(F27:F37)</f>
        <v>0</v>
      </c>
      <c r="G38" s="276">
        <f>SUM(G27:G37)</f>
        <v>0</v>
      </c>
      <c r="H38" s="276">
        <f t="shared" si="3"/>
        <v>0</v>
      </c>
      <c r="N38" s="45"/>
      <c r="O38" s="45"/>
      <c r="P38" s="45"/>
      <c r="Q38" s="45"/>
      <c r="R38" s="15"/>
    </row>
    <row r="39" spans="1:18" ht="20.25" customHeight="1" x14ac:dyDescent="0.2"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8.75" customHeight="1" x14ac:dyDescent="0.25">
      <c r="A40" s="127" t="s">
        <v>10</v>
      </c>
    </row>
    <row r="41" spans="1:18" ht="20.25" customHeight="1" thickBot="1" x14ac:dyDescent="0.25"/>
    <row r="42" spans="1:18" ht="20.25" customHeight="1" x14ac:dyDescent="0.2">
      <c r="A42" s="601" t="s">
        <v>56</v>
      </c>
      <c r="B42" s="4" t="s">
        <v>12</v>
      </c>
      <c r="C42" s="5" t="s">
        <v>13</v>
      </c>
      <c r="D42" s="83" t="s">
        <v>14</v>
      </c>
      <c r="E42" s="599" t="s">
        <v>37</v>
      </c>
    </row>
    <row r="43" spans="1:18" ht="20.25" customHeight="1" thickBot="1" x14ac:dyDescent="0.25">
      <c r="A43" s="610"/>
      <c r="B43" s="3" t="s">
        <v>8</v>
      </c>
      <c r="C43" s="21" t="s">
        <v>8</v>
      </c>
      <c r="D43" s="84" t="s">
        <v>15</v>
      </c>
      <c r="E43" s="600"/>
      <c r="F43" s="80"/>
    </row>
    <row r="44" spans="1:18" ht="20.25" customHeight="1" x14ac:dyDescent="0.2">
      <c r="A44" s="18" t="s">
        <v>62</v>
      </c>
      <c r="B44" s="33">
        <f t="shared" ref="B44:B52" si="4">N11</f>
        <v>0</v>
      </c>
      <c r="C44" s="11">
        <f t="shared" ref="C44:C52" si="5">H27</f>
        <v>0</v>
      </c>
      <c r="D44" s="85">
        <f t="shared" ref="D44:D54" si="6">B44-C44</f>
        <v>0</v>
      </c>
      <c r="E44" s="88"/>
    </row>
    <row r="45" spans="1:18" ht="20.25" customHeight="1" x14ac:dyDescent="0.2">
      <c r="A45" s="17"/>
      <c r="B45" s="69">
        <f t="shared" si="4"/>
        <v>0</v>
      </c>
      <c r="C45" s="8">
        <f t="shared" si="5"/>
        <v>0</v>
      </c>
      <c r="D45" s="87">
        <f t="shared" si="6"/>
        <v>0</v>
      </c>
      <c r="E45" s="81"/>
    </row>
    <row r="46" spans="1:18" ht="20.25" customHeight="1" x14ac:dyDescent="0.2">
      <c r="A46" s="17" t="s">
        <v>61</v>
      </c>
      <c r="B46" s="69">
        <f t="shared" si="4"/>
        <v>0</v>
      </c>
      <c r="C46" s="8">
        <f t="shared" si="5"/>
        <v>0</v>
      </c>
      <c r="D46" s="87">
        <f t="shared" si="6"/>
        <v>0</v>
      </c>
      <c r="E46" s="81"/>
    </row>
    <row r="47" spans="1:18" ht="20.25" customHeight="1" x14ac:dyDescent="0.2">
      <c r="A47" s="17" t="s">
        <v>25</v>
      </c>
      <c r="B47" s="69">
        <f t="shared" si="4"/>
        <v>0</v>
      </c>
      <c r="C47" s="8">
        <f t="shared" si="5"/>
        <v>0</v>
      </c>
      <c r="D47" s="87">
        <f t="shared" si="6"/>
        <v>0</v>
      </c>
      <c r="E47" s="81"/>
    </row>
    <row r="48" spans="1:18" ht="20.25" customHeight="1" x14ac:dyDescent="0.2">
      <c r="A48" s="17" t="s">
        <v>72</v>
      </c>
      <c r="B48" s="69">
        <f t="shared" si="4"/>
        <v>0</v>
      </c>
      <c r="C48" s="8">
        <f t="shared" si="5"/>
        <v>0</v>
      </c>
      <c r="D48" s="87">
        <f t="shared" si="6"/>
        <v>0</v>
      </c>
      <c r="E48" s="81"/>
    </row>
    <row r="49" spans="1:5" ht="20.25" customHeight="1" x14ac:dyDescent="0.2">
      <c r="A49" s="17" t="s">
        <v>70</v>
      </c>
      <c r="B49" s="69">
        <f t="shared" si="4"/>
        <v>0</v>
      </c>
      <c r="C49" s="8">
        <f t="shared" si="5"/>
        <v>0</v>
      </c>
      <c r="D49" s="87">
        <f t="shared" si="6"/>
        <v>0</v>
      </c>
      <c r="E49" s="81"/>
    </row>
    <row r="50" spans="1:5" ht="20.25" customHeight="1" x14ac:dyDescent="0.25">
      <c r="A50" s="17" t="s">
        <v>69</v>
      </c>
      <c r="B50" s="321">
        <f t="shared" si="4"/>
        <v>1488549</v>
      </c>
      <c r="C50" s="298">
        <f t="shared" si="5"/>
        <v>0</v>
      </c>
      <c r="D50" s="322">
        <f t="shared" si="6"/>
        <v>1488549</v>
      </c>
      <c r="E50" s="81"/>
    </row>
    <row r="51" spans="1:5" ht="30" customHeight="1" x14ac:dyDescent="0.2">
      <c r="A51" s="166" t="s">
        <v>80</v>
      </c>
      <c r="B51" s="69">
        <f t="shared" si="4"/>
        <v>0</v>
      </c>
      <c r="C51" s="8">
        <f t="shared" si="5"/>
        <v>0</v>
      </c>
      <c r="D51" s="87">
        <f t="shared" si="6"/>
        <v>0</v>
      </c>
      <c r="E51" s="81"/>
    </row>
    <row r="52" spans="1:5" ht="30" customHeight="1" x14ac:dyDescent="0.2">
      <c r="A52" s="144" t="s">
        <v>54</v>
      </c>
      <c r="B52" s="69">
        <f t="shared" si="4"/>
        <v>0</v>
      </c>
      <c r="C52" s="8">
        <f t="shared" si="5"/>
        <v>0</v>
      </c>
      <c r="D52" s="87">
        <f t="shared" si="6"/>
        <v>0</v>
      </c>
      <c r="E52" s="177"/>
    </row>
    <row r="53" spans="1:5" ht="30" customHeight="1" x14ac:dyDescent="0.2">
      <c r="A53" s="166" t="s">
        <v>86</v>
      </c>
      <c r="B53" s="69"/>
      <c r="C53" s="8">
        <f t="shared" ref="C53:C54" si="7">H36</f>
        <v>0</v>
      </c>
      <c r="D53" s="87">
        <f t="shared" si="6"/>
        <v>0</v>
      </c>
      <c r="E53" s="177"/>
    </row>
    <row r="54" spans="1:5" ht="30" customHeight="1" thickBot="1" x14ac:dyDescent="0.25">
      <c r="A54" s="239" t="s">
        <v>76</v>
      </c>
      <c r="B54" s="69">
        <f>N20</f>
        <v>0</v>
      </c>
      <c r="C54" s="8">
        <f t="shared" si="7"/>
        <v>0</v>
      </c>
      <c r="D54" s="87">
        <f t="shared" si="6"/>
        <v>0</v>
      </c>
      <c r="E54" s="82"/>
    </row>
    <row r="55" spans="1:5" ht="20.25" customHeight="1" thickBot="1" x14ac:dyDescent="0.3">
      <c r="A55" s="12" t="s">
        <v>11</v>
      </c>
      <c r="B55" s="304">
        <f>SUM(B44:B54)</f>
        <v>1488549</v>
      </c>
      <c r="C55" s="304">
        <f>SUM(C44:C54)</f>
        <v>0</v>
      </c>
      <c r="D55" s="304">
        <f>SUM(D44:D54)</f>
        <v>1488549</v>
      </c>
      <c r="E55" s="269">
        <f>SUM(E44:E54)</f>
        <v>0</v>
      </c>
    </row>
  </sheetData>
  <mergeCells count="11">
    <mergeCell ref="E42:E43"/>
    <mergeCell ref="A25:A26"/>
    <mergeCell ref="A42:A43"/>
    <mergeCell ref="A9:A10"/>
    <mergeCell ref="B9:D9"/>
    <mergeCell ref="N9:N10"/>
    <mergeCell ref="A3:J3"/>
    <mergeCell ref="A1:N1"/>
    <mergeCell ref="A2:N2"/>
    <mergeCell ref="A4:N4"/>
    <mergeCell ref="H9:M9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>
    <oddHeader>&amp;R1/g 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view="pageBreakPreview" topLeftCell="A16" zoomScaleNormal="100" zoomScaleSheetLayoutView="100" workbookViewId="0">
      <pane xSplit="1" topLeftCell="B1" activePane="topRight" state="frozen"/>
      <selection pane="topRight" activeCell="K34" sqref="K34"/>
    </sheetView>
  </sheetViews>
  <sheetFormatPr defaultColWidth="9.109375" defaultRowHeight="11.4" x14ac:dyDescent="0.2"/>
  <cols>
    <col min="1" max="1" width="39" style="1" customWidth="1"/>
    <col min="2" max="2" width="13.44140625" style="1" customWidth="1"/>
    <col min="3" max="3" width="14" style="1" customWidth="1"/>
    <col min="4" max="4" width="9.88671875" style="1" bestFit="1" customWidth="1"/>
    <col min="5" max="5" width="15.109375" style="1" customWidth="1"/>
    <col min="6" max="7" width="14.88671875" style="1" customWidth="1"/>
    <col min="8" max="8" width="15.5546875" style="1" customWidth="1"/>
    <col min="9" max="9" width="11.33203125" style="1" customWidth="1"/>
    <col min="10" max="10" width="14.5546875" style="1" customWidth="1"/>
    <col min="11" max="12" width="22.88671875" style="1" customWidth="1"/>
    <col min="13" max="13" width="14.5546875" style="1" customWidth="1"/>
    <col min="14" max="14" width="15.5546875" style="1" customWidth="1"/>
    <col min="15" max="15" width="15.6640625" style="1" customWidth="1"/>
    <col min="16" max="16" width="14.109375" style="1" customWidth="1"/>
    <col min="17" max="16384" width="9.109375" style="1"/>
  </cols>
  <sheetData>
    <row r="1" spans="1:17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  <c r="Q1" s="124"/>
    </row>
    <row r="2" spans="1:17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124"/>
      <c r="P2" s="124"/>
      <c r="Q2" s="124"/>
    </row>
    <row r="3" spans="1:17" ht="13.2" x14ac:dyDescent="0.25">
      <c r="A3" s="590"/>
      <c r="B3" s="590"/>
      <c r="C3" s="590"/>
      <c r="D3" s="590"/>
      <c r="E3" s="590"/>
      <c r="F3" s="590"/>
      <c r="G3" s="590"/>
      <c r="H3" s="590"/>
      <c r="I3" s="590"/>
      <c r="J3" s="590"/>
      <c r="K3" s="204"/>
      <c r="L3" s="396"/>
      <c r="M3" s="238"/>
      <c r="N3" s="50"/>
    </row>
    <row r="4" spans="1:17" ht="13.8" x14ac:dyDescent="0.25">
      <c r="A4" s="617" t="s">
        <v>34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125"/>
      <c r="P4" s="126"/>
      <c r="Q4" s="126"/>
    </row>
    <row r="7" spans="1:17" ht="20.25" customHeight="1" x14ac:dyDescent="0.25">
      <c r="A7" s="127" t="s">
        <v>1</v>
      </c>
    </row>
    <row r="8" spans="1:17" ht="20.25" customHeight="1" thickBot="1" x14ac:dyDescent="0.25">
      <c r="N8" s="1" t="s">
        <v>58</v>
      </c>
    </row>
    <row r="9" spans="1:17" ht="59.25" customHeight="1" thickBot="1" x14ac:dyDescent="0.25">
      <c r="A9" s="603" t="s">
        <v>56</v>
      </c>
      <c r="B9" s="605" t="s">
        <v>55</v>
      </c>
      <c r="C9" s="606"/>
      <c r="D9" s="607"/>
      <c r="E9" s="158" t="s">
        <v>90</v>
      </c>
      <c r="F9" s="158" t="s">
        <v>73</v>
      </c>
      <c r="G9" s="159" t="s">
        <v>35</v>
      </c>
      <c r="H9" s="433" t="s">
        <v>23</v>
      </c>
      <c r="I9" s="434"/>
      <c r="J9" s="434"/>
      <c r="K9" s="434"/>
      <c r="L9" s="434"/>
      <c r="M9" s="277"/>
      <c r="N9" s="591" t="s">
        <v>20</v>
      </c>
    </row>
    <row r="10" spans="1:17" ht="84" customHeight="1" thickBot="1" x14ac:dyDescent="0.3">
      <c r="A10" s="604"/>
      <c r="B10" s="160" t="s">
        <v>2</v>
      </c>
      <c r="C10" s="161" t="s">
        <v>3</v>
      </c>
      <c r="D10" s="162" t="s">
        <v>4</v>
      </c>
      <c r="E10" s="163" t="s">
        <v>22</v>
      </c>
      <c r="F10" s="164"/>
      <c r="G10" s="164" t="s">
        <v>71</v>
      </c>
      <c r="H10" s="331" t="s">
        <v>53</v>
      </c>
      <c r="I10" s="348" t="s">
        <v>33</v>
      </c>
      <c r="J10" s="326" t="s">
        <v>57</v>
      </c>
      <c r="K10" s="245" t="s">
        <v>91</v>
      </c>
      <c r="L10" s="245" t="s">
        <v>92</v>
      </c>
      <c r="M10" s="437"/>
      <c r="N10" s="592"/>
    </row>
    <row r="11" spans="1:17" ht="20.25" customHeight="1" x14ac:dyDescent="0.2">
      <c r="A11" s="165"/>
      <c r="B11" s="182"/>
      <c r="C11" s="183"/>
      <c r="D11" s="380"/>
      <c r="E11" s="518"/>
      <c r="F11" s="519"/>
      <c r="G11" s="520"/>
      <c r="H11" s="78"/>
      <c r="I11" s="27"/>
      <c r="J11" s="28"/>
      <c r="K11" s="35"/>
      <c r="L11" s="35"/>
      <c r="M11" s="35"/>
      <c r="N11" s="56">
        <f t="shared" ref="N11:N20" si="0">SUM(D11:K11)</f>
        <v>0</v>
      </c>
    </row>
    <row r="12" spans="1:17" ht="20.25" customHeight="1" x14ac:dyDescent="0.2">
      <c r="A12" s="166"/>
      <c r="B12" s="451"/>
      <c r="C12" s="181"/>
      <c r="D12" s="185"/>
      <c r="E12" s="411"/>
      <c r="F12" s="512"/>
      <c r="G12" s="120"/>
      <c r="H12" s="37"/>
      <c r="I12" s="55"/>
      <c r="J12" s="55"/>
      <c r="K12" s="207"/>
      <c r="L12" s="207"/>
      <c r="M12" s="207"/>
      <c r="N12" s="73">
        <f t="shared" si="0"/>
        <v>0</v>
      </c>
    </row>
    <row r="13" spans="1:17" ht="20.25" customHeight="1" x14ac:dyDescent="0.2">
      <c r="A13" s="166" t="s">
        <v>61</v>
      </c>
      <c r="B13" s="184"/>
      <c r="C13" s="181"/>
      <c r="D13" s="185"/>
      <c r="E13" s="120"/>
      <c r="F13" s="36"/>
      <c r="G13" s="521"/>
      <c r="H13" s="37"/>
      <c r="I13" s="55"/>
      <c r="J13" s="55"/>
      <c r="K13" s="207"/>
      <c r="L13" s="207"/>
      <c r="M13" s="207"/>
      <c r="N13" s="73">
        <f t="shared" si="0"/>
        <v>0</v>
      </c>
    </row>
    <row r="14" spans="1:17" ht="20.25" customHeight="1" x14ac:dyDescent="0.2">
      <c r="A14" s="166" t="s">
        <v>25</v>
      </c>
      <c r="B14" s="184"/>
      <c r="C14" s="181"/>
      <c r="D14" s="185"/>
      <c r="E14" s="32"/>
      <c r="F14" s="29"/>
      <c r="G14" s="121"/>
      <c r="H14" s="29"/>
      <c r="I14" s="36"/>
      <c r="J14" s="36"/>
      <c r="K14" s="119"/>
      <c r="L14" s="36"/>
      <c r="M14" s="119"/>
      <c r="N14" s="73">
        <f t="shared" si="0"/>
        <v>0</v>
      </c>
    </row>
    <row r="15" spans="1:17" ht="20.25" customHeight="1" x14ac:dyDescent="0.2">
      <c r="A15" s="17" t="s">
        <v>72</v>
      </c>
      <c r="B15" s="327"/>
      <c r="C15" s="339"/>
      <c r="D15" s="452"/>
      <c r="E15" s="411"/>
      <c r="F15" s="412"/>
      <c r="G15" s="121"/>
      <c r="H15" s="222"/>
      <c r="I15" s="412"/>
      <c r="J15" s="29"/>
      <c r="K15" s="73"/>
      <c r="L15" s="29"/>
      <c r="M15" s="73"/>
      <c r="N15" s="73">
        <f t="shared" si="0"/>
        <v>0</v>
      </c>
    </row>
    <row r="16" spans="1:17" ht="20.25" customHeight="1" x14ac:dyDescent="0.2">
      <c r="A16" s="17" t="s">
        <v>70</v>
      </c>
      <c r="B16" s="350">
        <v>2</v>
      </c>
      <c r="C16" s="217">
        <v>25000</v>
      </c>
      <c r="D16" s="488">
        <f>B16*C16</f>
        <v>50000</v>
      </c>
      <c r="E16" s="411"/>
      <c r="F16" s="500">
        <v>24534</v>
      </c>
      <c r="G16" s="121"/>
      <c r="H16" s="500">
        <v>-75000</v>
      </c>
      <c r="I16" s="215"/>
      <c r="J16" s="29"/>
      <c r="K16" s="427"/>
      <c r="L16" s="29"/>
      <c r="M16" s="73"/>
      <c r="N16" s="73">
        <f t="shared" si="0"/>
        <v>-466</v>
      </c>
    </row>
    <row r="17" spans="1:18" ht="20.25" customHeight="1" x14ac:dyDescent="0.2">
      <c r="A17" s="17" t="s">
        <v>69</v>
      </c>
      <c r="B17" s="350">
        <v>7</v>
      </c>
      <c r="C17" s="217">
        <v>491550</v>
      </c>
      <c r="D17" s="488">
        <f>B17*C17</f>
        <v>3440850</v>
      </c>
      <c r="E17" s="428"/>
      <c r="F17" s="517">
        <v>0</v>
      </c>
      <c r="G17" s="121"/>
      <c r="H17" s="500">
        <v>1075784</v>
      </c>
      <c r="I17" s="358">
        <v>130100</v>
      </c>
      <c r="J17" s="29"/>
      <c r="K17" s="429"/>
      <c r="L17" s="29"/>
      <c r="M17" s="73"/>
      <c r="N17" s="73">
        <f>SUM(D17:M17)</f>
        <v>4646734</v>
      </c>
    </row>
    <row r="18" spans="1:18" ht="29.25" customHeight="1" x14ac:dyDescent="0.2">
      <c r="A18" s="166" t="s">
        <v>80</v>
      </c>
      <c r="B18" s="350">
        <v>9</v>
      </c>
      <c r="C18" s="339">
        <v>74328</v>
      </c>
      <c r="D18" s="452">
        <f>B18*C18</f>
        <v>668952</v>
      </c>
      <c r="E18" s="32"/>
      <c r="F18" s="517">
        <v>737435</v>
      </c>
      <c r="G18" s="121"/>
      <c r="H18" s="500">
        <v>613755</v>
      </c>
      <c r="I18" s="358">
        <v>1347830</v>
      </c>
      <c r="J18" s="29"/>
      <c r="K18" s="430"/>
      <c r="L18" s="29"/>
      <c r="M18" s="73"/>
      <c r="N18" s="73">
        <f>SUM(D18:K18)</f>
        <v>3367972</v>
      </c>
    </row>
    <row r="19" spans="1:18" ht="29.25" customHeight="1" x14ac:dyDescent="0.2">
      <c r="A19" s="167" t="s">
        <v>54</v>
      </c>
      <c r="B19" s="213"/>
      <c r="C19" s="206"/>
      <c r="D19" s="452">
        <f>B19*C19</f>
        <v>0</v>
      </c>
      <c r="E19" s="32"/>
      <c r="F19" s="29"/>
      <c r="G19" s="121"/>
      <c r="H19" s="222"/>
      <c r="I19" s="215"/>
      <c r="J19" s="29"/>
      <c r="K19" s="430"/>
      <c r="L19" s="29"/>
      <c r="M19" s="73"/>
      <c r="N19" s="73">
        <f t="shared" si="0"/>
        <v>0</v>
      </c>
    </row>
    <row r="20" spans="1:18" ht="29.25" customHeight="1" thickBot="1" x14ac:dyDescent="0.25">
      <c r="A20" s="239" t="s">
        <v>76</v>
      </c>
      <c r="B20" s="197"/>
      <c r="C20" s="190"/>
      <c r="D20" s="198"/>
      <c r="E20" s="30"/>
      <c r="F20" s="65"/>
      <c r="G20" s="66"/>
      <c r="H20" s="54"/>
      <c r="I20" s="349"/>
      <c r="J20" s="66"/>
      <c r="K20" s="275"/>
      <c r="L20" s="274"/>
      <c r="M20" s="274"/>
      <c r="N20" s="65">
        <f t="shared" si="0"/>
        <v>0</v>
      </c>
    </row>
    <row r="21" spans="1:18" ht="20.25" customHeight="1" thickBot="1" x14ac:dyDescent="0.25">
      <c r="A21" s="9" t="s">
        <v>5</v>
      </c>
      <c r="B21" s="224"/>
      <c r="C21" s="74"/>
      <c r="D21" s="75">
        <f>SUM(D11:D20)</f>
        <v>4159802</v>
      </c>
      <c r="E21" s="75">
        <f t="shared" ref="E21:N21" si="1">SUM(E11:E20)</f>
        <v>0</v>
      </c>
      <c r="F21" s="75">
        <f t="shared" si="1"/>
        <v>761969</v>
      </c>
      <c r="G21" s="254">
        <f t="shared" si="1"/>
        <v>0</v>
      </c>
      <c r="H21" s="75">
        <f>SUM(H11:H20)</f>
        <v>1614539</v>
      </c>
      <c r="I21" s="75">
        <f t="shared" si="1"/>
        <v>1477930</v>
      </c>
      <c r="J21" s="75">
        <f t="shared" si="1"/>
        <v>0</v>
      </c>
      <c r="K21" s="75">
        <f>SUM(K11:K20)</f>
        <v>0</v>
      </c>
      <c r="L21" s="75"/>
      <c r="M21" s="75">
        <f>SUM(M11:M20)</f>
        <v>0</v>
      </c>
      <c r="N21" s="117">
        <f t="shared" si="1"/>
        <v>8014240</v>
      </c>
    </row>
    <row r="22" spans="1:18" ht="20.25" customHeight="1" x14ac:dyDescent="0.2"/>
    <row r="23" spans="1:18" ht="20.25" customHeight="1" x14ac:dyDescent="0.25">
      <c r="A23" s="127" t="s">
        <v>6</v>
      </c>
    </row>
    <row r="24" spans="1:18" ht="20.25" customHeight="1" thickBot="1" x14ac:dyDescent="0.25">
      <c r="J24" s="26"/>
      <c r="K24" s="26"/>
      <c r="L24" s="26"/>
      <c r="M24" s="26"/>
      <c r="N24" s="26"/>
      <c r="O24" s="15"/>
      <c r="P24" s="15"/>
      <c r="Q24" s="15"/>
      <c r="R24" s="15"/>
    </row>
    <row r="25" spans="1:18" ht="34.200000000000003" x14ac:dyDescent="0.2">
      <c r="A25" s="608" t="s">
        <v>56</v>
      </c>
      <c r="B25" s="14" t="s">
        <v>27</v>
      </c>
      <c r="C25" s="14" t="s">
        <v>28</v>
      </c>
      <c r="D25" s="14" t="s">
        <v>29</v>
      </c>
      <c r="E25" s="63" t="s">
        <v>30</v>
      </c>
      <c r="F25" s="49" t="s">
        <v>31</v>
      </c>
      <c r="G25" s="20" t="s">
        <v>32</v>
      </c>
      <c r="H25" s="22" t="s">
        <v>9</v>
      </c>
      <c r="N25" s="15"/>
      <c r="O25" s="16"/>
      <c r="P25" s="16"/>
      <c r="Q25" s="16"/>
      <c r="R25" s="15"/>
    </row>
    <row r="26" spans="1:18" ht="20.25" customHeight="1" thickBot="1" x14ac:dyDescent="0.35">
      <c r="A26" s="609"/>
      <c r="B26" s="336" t="s">
        <v>7</v>
      </c>
      <c r="C26" s="336" t="s">
        <v>7</v>
      </c>
      <c r="D26" s="336" t="s">
        <v>7</v>
      </c>
      <c r="E26" s="325" t="s">
        <v>7</v>
      </c>
      <c r="F26" s="325" t="s">
        <v>7</v>
      </c>
      <c r="G26" s="128" t="s">
        <v>7</v>
      </c>
      <c r="H26" s="151" t="s">
        <v>7</v>
      </c>
      <c r="N26" s="40"/>
      <c r="O26" s="41"/>
      <c r="P26" s="34"/>
      <c r="Q26" s="42"/>
      <c r="R26" s="15"/>
    </row>
    <row r="27" spans="1:18" ht="20.25" customHeight="1" x14ac:dyDescent="0.3">
      <c r="A27" s="18" t="s">
        <v>67</v>
      </c>
      <c r="B27" s="431"/>
      <c r="C27" s="431"/>
      <c r="D27" s="432"/>
      <c r="E27" s="236"/>
      <c r="F27" s="27"/>
      <c r="G27" s="345"/>
      <c r="H27" s="11">
        <f>B27+C27+D27+G27+F27</f>
        <v>0</v>
      </c>
      <c r="N27" s="40"/>
      <c r="O27" s="34"/>
      <c r="P27" s="43"/>
      <c r="Q27" s="44"/>
      <c r="R27" s="15"/>
    </row>
    <row r="28" spans="1:18" ht="20.25" customHeight="1" x14ac:dyDescent="0.3">
      <c r="A28" s="17"/>
      <c r="B28" s="426"/>
      <c r="C28" s="426"/>
      <c r="D28" s="421"/>
      <c r="E28" s="32"/>
      <c r="F28" s="29"/>
      <c r="G28" s="346"/>
      <c r="H28" s="8">
        <f t="shared" ref="H28:H32" si="2">B28+C28+D28+G28</f>
        <v>0</v>
      </c>
      <c r="N28" s="40"/>
      <c r="O28" s="34"/>
      <c r="P28" s="43"/>
      <c r="Q28" s="44"/>
      <c r="R28" s="15"/>
    </row>
    <row r="29" spans="1:18" ht="20.25" customHeight="1" x14ac:dyDescent="0.3">
      <c r="A29" s="17" t="s">
        <v>61</v>
      </c>
      <c r="B29" s="29"/>
      <c r="C29" s="29"/>
      <c r="D29" s="29"/>
      <c r="E29" s="32"/>
      <c r="F29" s="29"/>
      <c r="G29" s="346"/>
      <c r="H29" s="8">
        <f t="shared" si="2"/>
        <v>0</v>
      </c>
      <c r="N29" s="40"/>
      <c r="O29" s="34"/>
      <c r="P29" s="43"/>
      <c r="Q29" s="44"/>
      <c r="R29" s="15"/>
    </row>
    <row r="30" spans="1:18" ht="20.25" customHeight="1" x14ac:dyDescent="0.3">
      <c r="A30" s="17" t="s">
        <v>25</v>
      </c>
      <c r="B30" s="29"/>
      <c r="C30" s="29"/>
      <c r="D30" s="29"/>
      <c r="E30" s="32"/>
      <c r="F30" s="29"/>
      <c r="G30" s="90"/>
      <c r="H30" s="8">
        <f t="shared" si="2"/>
        <v>0</v>
      </c>
      <c r="N30" s="40"/>
      <c r="O30" s="34"/>
      <c r="P30" s="43"/>
      <c r="Q30" s="44"/>
      <c r="R30" s="15"/>
    </row>
    <row r="31" spans="1:18" ht="20.25" customHeight="1" x14ac:dyDescent="0.3">
      <c r="A31" s="17" t="s">
        <v>72</v>
      </c>
      <c r="B31" s="426"/>
      <c r="C31" s="426"/>
      <c r="D31" s="421"/>
      <c r="E31" s="32"/>
      <c r="F31" s="29"/>
      <c r="G31" s="90"/>
      <c r="H31" s="8">
        <f t="shared" si="2"/>
        <v>0</v>
      </c>
      <c r="N31" s="40"/>
      <c r="O31" s="34"/>
      <c r="P31" s="43"/>
      <c r="Q31" s="44"/>
      <c r="R31" s="15"/>
    </row>
    <row r="32" spans="1:18" ht="20.25" customHeight="1" x14ac:dyDescent="0.3">
      <c r="A32" s="17" t="s">
        <v>70</v>
      </c>
      <c r="B32" s="426"/>
      <c r="C32" s="426"/>
      <c r="D32" s="421"/>
      <c r="E32" s="32"/>
      <c r="F32" s="29"/>
      <c r="G32" s="90"/>
      <c r="H32" s="8">
        <f t="shared" si="2"/>
        <v>0</v>
      </c>
      <c r="N32" s="40"/>
      <c r="O32" s="34"/>
      <c r="P32" s="43"/>
      <c r="Q32" s="44"/>
      <c r="R32" s="15"/>
    </row>
    <row r="33" spans="1:18" ht="20.25" customHeight="1" x14ac:dyDescent="0.3">
      <c r="A33" s="17" t="s">
        <v>69</v>
      </c>
      <c r="B33" s="369">
        <v>4594522</v>
      </c>
      <c r="C33" s="369">
        <v>775795</v>
      </c>
      <c r="D33" s="233">
        <v>45056</v>
      </c>
      <c r="E33" s="32"/>
      <c r="F33" s="29"/>
      <c r="G33" s="347"/>
      <c r="H33" s="8">
        <f>B33+C33+D33+G33</f>
        <v>5415373</v>
      </c>
      <c r="N33" s="40"/>
      <c r="O33" s="34"/>
      <c r="P33" s="43"/>
      <c r="Q33" s="44"/>
      <c r="R33" s="15"/>
    </row>
    <row r="34" spans="1:18" ht="32.25" customHeight="1" x14ac:dyDescent="0.3">
      <c r="A34" s="166" t="s">
        <v>80</v>
      </c>
      <c r="B34" s="369">
        <v>266942</v>
      </c>
      <c r="C34" s="369">
        <v>48322</v>
      </c>
      <c r="D34" s="233">
        <v>1542595</v>
      </c>
      <c r="E34" s="32"/>
      <c r="F34" s="29"/>
      <c r="G34" s="90"/>
      <c r="H34" s="8">
        <f>B34+C34+D34+G34</f>
        <v>1857859</v>
      </c>
      <c r="N34" s="40"/>
      <c r="O34" s="34"/>
      <c r="P34" s="43"/>
      <c r="Q34" s="44"/>
      <c r="R34" s="15"/>
    </row>
    <row r="35" spans="1:18" ht="32.25" customHeight="1" x14ac:dyDescent="0.3">
      <c r="A35" s="144" t="s">
        <v>54</v>
      </c>
      <c r="B35" s="369"/>
      <c r="C35" s="369"/>
      <c r="D35" s="233"/>
      <c r="E35" s="32"/>
      <c r="F35" s="29"/>
      <c r="G35" s="90"/>
      <c r="H35" s="8"/>
      <c r="N35" s="40"/>
      <c r="O35" s="34"/>
      <c r="P35" s="43"/>
      <c r="Q35" s="44"/>
      <c r="R35" s="15"/>
    </row>
    <row r="36" spans="1:18" ht="32.25" customHeight="1" x14ac:dyDescent="0.3">
      <c r="A36" s="237" t="s">
        <v>86</v>
      </c>
      <c r="B36" s="38"/>
      <c r="C36" s="587"/>
      <c r="D36" s="416"/>
      <c r="E36" s="121"/>
      <c r="F36" s="31"/>
      <c r="G36" s="53"/>
      <c r="H36" s="31"/>
      <c r="N36" s="40"/>
      <c r="O36" s="34"/>
      <c r="P36" s="43"/>
      <c r="Q36" s="44"/>
      <c r="R36" s="15"/>
    </row>
    <row r="37" spans="1:18" ht="32.25" customHeight="1" thickBot="1" x14ac:dyDescent="0.35">
      <c r="A37" s="239" t="s">
        <v>76</v>
      </c>
      <c r="B37" s="54"/>
      <c r="C37" s="588"/>
      <c r="D37" s="65"/>
      <c r="E37" s="66"/>
      <c r="F37" s="30"/>
      <c r="G37" s="54"/>
      <c r="H37" s="30">
        <f>B37+C35+D37+G37</f>
        <v>0</v>
      </c>
      <c r="N37" s="40"/>
      <c r="O37" s="34"/>
      <c r="P37" s="43"/>
      <c r="Q37" s="44"/>
      <c r="R37" s="15"/>
    </row>
    <row r="38" spans="1:18" ht="20.25" customHeight="1" thickBot="1" x14ac:dyDescent="0.35">
      <c r="A38" s="9" t="s">
        <v>5</v>
      </c>
      <c r="B38" s="280">
        <f t="shared" ref="B38:C38" si="3">SUM(B27:B34)</f>
        <v>4861464</v>
      </c>
      <c r="C38" s="280">
        <f t="shared" si="3"/>
        <v>824117</v>
      </c>
      <c r="D38" s="280">
        <f>SUM(D27:D37)</f>
        <v>1587651</v>
      </c>
      <c r="E38" s="280">
        <f>SUM(E27:E37)</f>
        <v>0</v>
      </c>
      <c r="F38" s="280">
        <f>SUM(F27:F37)</f>
        <v>0</v>
      </c>
      <c r="G38" s="280">
        <f>SUM(G27:G37)</f>
        <v>0</v>
      </c>
      <c r="H38" s="280">
        <f>SUM(H27:H37)</f>
        <v>7273232</v>
      </c>
      <c r="N38" s="45"/>
      <c r="O38" s="45"/>
      <c r="P38" s="45"/>
      <c r="Q38" s="45"/>
      <c r="R38" s="15"/>
    </row>
    <row r="39" spans="1:18" ht="20.25" customHeight="1" x14ac:dyDescent="0.2">
      <c r="B39" s="216"/>
      <c r="C39" s="216"/>
      <c r="D39" s="216"/>
      <c r="E39" s="216"/>
      <c r="F39" s="26"/>
      <c r="G39" s="26"/>
      <c r="H39" s="26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8.75" customHeight="1" x14ac:dyDescent="0.25">
      <c r="A40" s="127" t="s">
        <v>10</v>
      </c>
    </row>
    <row r="41" spans="1:18" ht="20.25" customHeight="1" thickBot="1" x14ac:dyDescent="0.25"/>
    <row r="42" spans="1:18" ht="20.25" customHeight="1" x14ac:dyDescent="0.2">
      <c r="A42" s="601" t="s">
        <v>56</v>
      </c>
      <c r="B42" s="4" t="s">
        <v>12</v>
      </c>
      <c r="C42" s="5" t="s">
        <v>13</v>
      </c>
      <c r="D42" s="83" t="s">
        <v>14</v>
      </c>
      <c r="E42" s="599" t="s">
        <v>37</v>
      </c>
    </row>
    <row r="43" spans="1:18" ht="20.25" customHeight="1" thickBot="1" x14ac:dyDescent="0.25">
      <c r="A43" s="610"/>
      <c r="B43" s="3" t="s">
        <v>8</v>
      </c>
      <c r="C43" s="21" t="s">
        <v>8</v>
      </c>
      <c r="D43" s="84" t="s">
        <v>15</v>
      </c>
      <c r="E43" s="600"/>
      <c r="F43" s="80" t="s">
        <v>38</v>
      </c>
    </row>
    <row r="44" spans="1:18" ht="20.25" customHeight="1" x14ac:dyDescent="0.2">
      <c r="A44" s="18" t="s">
        <v>67</v>
      </c>
      <c r="B44" s="33">
        <f t="shared" ref="B44:B52" si="4">N11</f>
        <v>0</v>
      </c>
      <c r="C44" s="11">
        <f t="shared" ref="C44:C52" si="5">H27</f>
        <v>0</v>
      </c>
      <c r="D44" s="85">
        <f t="shared" ref="D44:D54" si="6">B44-C44</f>
        <v>0</v>
      </c>
      <c r="E44" s="88"/>
      <c r="F44" s="102"/>
      <c r="J44" s="103"/>
      <c r="K44" s="103"/>
      <c r="L44" s="103"/>
      <c r="M44" s="103"/>
    </row>
    <row r="45" spans="1:18" ht="20.25" customHeight="1" x14ac:dyDescent="0.2">
      <c r="A45" s="17"/>
      <c r="B45" s="69">
        <f t="shared" si="4"/>
        <v>0</v>
      </c>
      <c r="C45" s="8">
        <f t="shared" si="5"/>
        <v>0</v>
      </c>
      <c r="D45" s="87">
        <f t="shared" si="6"/>
        <v>0</v>
      </c>
      <c r="E45" s="88"/>
      <c r="F45" s="102"/>
      <c r="J45" s="103"/>
      <c r="K45" s="103"/>
      <c r="L45" s="103"/>
      <c r="M45" s="103"/>
    </row>
    <row r="46" spans="1:18" ht="20.25" customHeight="1" x14ac:dyDescent="0.2">
      <c r="A46" s="17" t="s">
        <v>61</v>
      </c>
      <c r="B46" s="69">
        <f t="shared" si="4"/>
        <v>0</v>
      </c>
      <c r="C46" s="8">
        <f t="shared" si="5"/>
        <v>0</v>
      </c>
      <c r="D46" s="87">
        <f t="shared" si="6"/>
        <v>0</v>
      </c>
      <c r="E46" s="81"/>
      <c r="F46" s="102"/>
      <c r="J46" s="103"/>
      <c r="K46" s="103"/>
      <c r="L46" s="103"/>
      <c r="M46" s="103"/>
    </row>
    <row r="47" spans="1:18" ht="20.25" customHeight="1" x14ac:dyDescent="0.2">
      <c r="A47" s="17" t="s">
        <v>25</v>
      </c>
      <c r="B47" s="69">
        <f t="shared" si="4"/>
        <v>0</v>
      </c>
      <c r="C47" s="8">
        <f t="shared" si="5"/>
        <v>0</v>
      </c>
      <c r="D47" s="87">
        <f t="shared" si="6"/>
        <v>0</v>
      </c>
      <c r="E47" s="81"/>
      <c r="F47" s="102"/>
      <c r="J47" s="103"/>
      <c r="K47" s="103"/>
      <c r="L47" s="103"/>
      <c r="M47" s="103"/>
    </row>
    <row r="48" spans="1:18" ht="20.25" customHeight="1" x14ac:dyDescent="0.2">
      <c r="A48" s="17" t="s">
        <v>72</v>
      </c>
      <c r="B48" s="69">
        <f t="shared" si="4"/>
        <v>0</v>
      </c>
      <c r="C48" s="8">
        <f t="shared" si="5"/>
        <v>0</v>
      </c>
      <c r="D48" s="87">
        <f t="shared" si="6"/>
        <v>0</v>
      </c>
      <c r="E48" s="81"/>
      <c r="F48" s="102"/>
      <c r="J48" s="103"/>
      <c r="K48" s="103"/>
      <c r="L48" s="103"/>
      <c r="M48" s="103"/>
    </row>
    <row r="49" spans="1:13" ht="20.25" customHeight="1" x14ac:dyDescent="0.2">
      <c r="A49" s="17" t="s">
        <v>70</v>
      </c>
      <c r="B49" s="69">
        <f t="shared" si="4"/>
        <v>-466</v>
      </c>
      <c r="C49" s="8">
        <f t="shared" si="5"/>
        <v>0</v>
      </c>
      <c r="D49" s="87">
        <f t="shared" si="6"/>
        <v>-466</v>
      </c>
      <c r="E49" s="81"/>
      <c r="F49" s="102"/>
      <c r="J49" s="103"/>
      <c r="K49" s="103"/>
      <c r="L49" s="103"/>
      <c r="M49" s="103"/>
    </row>
    <row r="50" spans="1:13" ht="20.25" customHeight="1" x14ac:dyDescent="0.2">
      <c r="A50" s="17" t="s">
        <v>69</v>
      </c>
      <c r="B50" s="69">
        <f t="shared" si="4"/>
        <v>4646734</v>
      </c>
      <c r="C50" s="8">
        <f t="shared" si="5"/>
        <v>5415373</v>
      </c>
      <c r="D50" s="87">
        <f t="shared" si="6"/>
        <v>-768639</v>
      </c>
      <c r="E50" s="81"/>
      <c r="F50" s="102"/>
      <c r="J50" s="103"/>
      <c r="K50" s="103"/>
      <c r="L50" s="103"/>
      <c r="M50" s="103"/>
    </row>
    <row r="51" spans="1:13" ht="30" customHeight="1" x14ac:dyDescent="0.2">
      <c r="A51" s="166" t="s">
        <v>80</v>
      </c>
      <c r="B51" s="69">
        <f t="shared" si="4"/>
        <v>3367972</v>
      </c>
      <c r="C51" s="8">
        <f t="shared" si="5"/>
        <v>1857859</v>
      </c>
      <c r="D51" s="87">
        <f t="shared" si="6"/>
        <v>1510113</v>
      </c>
      <c r="E51" s="81"/>
      <c r="F51" s="102"/>
      <c r="G51" s="10"/>
      <c r="H51" s="10"/>
      <c r="J51" s="103"/>
      <c r="K51" s="103"/>
      <c r="L51" s="103"/>
      <c r="M51" s="103"/>
    </row>
    <row r="52" spans="1:13" ht="30" customHeight="1" x14ac:dyDescent="0.2">
      <c r="A52" s="144" t="s">
        <v>54</v>
      </c>
      <c r="B52" s="69">
        <f t="shared" si="4"/>
        <v>0</v>
      </c>
      <c r="C52" s="8">
        <f t="shared" si="5"/>
        <v>0</v>
      </c>
      <c r="D52" s="87">
        <f t="shared" si="6"/>
        <v>0</v>
      </c>
      <c r="E52" s="88"/>
      <c r="F52" s="102"/>
      <c r="G52" s="10"/>
      <c r="H52" s="10"/>
      <c r="J52" s="103"/>
      <c r="K52" s="103"/>
      <c r="L52" s="103"/>
      <c r="M52" s="103"/>
    </row>
    <row r="53" spans="1:13" ht="30" customHeight="1" x14ac:dyDescent="0.2">
      <c r="A53" s="237" t="s">
        <v>86</v>
      </c>
      <c r="B53" s="69"/>
      <c r="C53" s="8">
        <f t="shared" ref="C53:C54" si="7">H36</f>
        <v>0</v>
      </c>
      <c r="D53" s="87">
        <f t="shared" si="6"/>
        <v>0</v>
      </c>
      <c r="E53" s="270"/>
      <c r="F53" s="102"/>
      <c r="G53" s="10"/>
      <c r="H53" s="10"/>
      <c r="J53" s="103"/>
      <c r="K53" s="103"/>
      <c r="L53" s="103"/>
      <c r="M53" s="103"/>
    </row>
    <row r="54" spans="1:13" ht="30" customHeight="1" thickBot="1" x14ac:dyDescent="0.25">
      <c r="A54" s="239" t="s">
        <v>76</v>
      </c>
      <c r="B54" s="69"/>
      <c r="C54" s="8">
        <f t="shared" si="7"/>
        <v>0</v>
      </c>
      <c r="D54" s="87">
        <f t="shared" si="6"/>
        <v>0</v>
      </c>
      <c r="E54" s="270"/>
      <c r="F54" s="102"/>
      <c r="J54" s="103"/>
      <c r="K54" s="103"/>
      <c r="L54" s="103"/>
      <c r="M54" s="103"/>
    </row>
    <row r="55" spans="1:13" ht="20.25" customHeight="1" thickBot="1" x14ac:dyDescent="0.25">
      <c r="A55" s="12" t="s">
        <v>11</v>
      </c>
      <c r="B55" s="77">
        <f>SUM(B44:B54)</f>
        <v>8014240</v>
      </c>
      <c r="C55" s="77">
        <f>SUM(C44:C54)</f>
        <v>7273232</v>
      </c>
      <c r="D55" s="77">
        <f>SUM(D44:D54)</f>
        <v>741008</v>
      </c>
      <c r="E55" s="269"/>
      <c r="F55" s="111"/>
      <c r="G55" s="10"/>
      <c r="H55" s="10"/>
    </row>
    <row r="57" spans="1:13" x14ac:dyDescent="0.2">
      <c r="B57" s="10"/>
    </row>
  </sheetData>
  <mergeCells count="10">
    <mergeCell ref="N9:N10"/>
    <mergeCell ref="A1:N1"/>
    <mergeCell ref="A4:N4"/>
    <mergeCell ref="E42:E43"/>
    <mergeCell ref="A25:A26"/>
    <mergeCell ref="A42:A43"/>
    <mergeCell ref="A3:J3"/>
    <mergeCell ref="A9:A10"/>
    <mergeCell ref="B9:D9"/>
    <mergeCell ref="A2:N2"/>
  </mergeCells>
  <phoneticPr fontId="11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>
    <oddHeader>&amp;R1/h.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pageSetUpPr fitToPage="1"/>
  </sheetPr>
  <dimension ref="A1:S58"/>
  <sheetViews>
    <sheetView view="pageBreakPreview" topLeftCell="A19" zoomScaleNormal="100" zoomScaleSheetLayoutView="100" workbookViewId="0">
      <pane xSplit="1" topLeftCell="B1" activePane="topRight" state="frozen"/>
      <selection pane="topRight" activeCell="J29" sqref="J29"/>
    </sheetView>
  </sheetViews>
  <sheetFormatPr defaultColWidth="9.109375" defaultRowHeight="11.4" x14ac:dyDescent="0.2"/>
  <cols>
    <col min="1" max="1" width="47.33203125" style="1" customWidth="1"/>
    <col min="2" max="2" width="12.109375" style="1" customWidth="1"/>
    <col min="3" max="3" width="12.33203125" style="1" customWidth="1"/>
    <col min="4" max="4" width="10.88671875" style="1" bestFit="1" customWidth="1"/>
    <col min="5" max="5" width="14.44140625" style="1" customWidth="1"/>
    <col min="6" max="6" width="14.88671875" style="1" customWidth="1"/>
    <col min="7" max="7" width="16.109375" style="1" customWidth="1"/>
    <col min="8" max="8" width="15.5546875" style="1" customWidth="1"/>
    <col min="9" max="9" width="10" style="1" bestFit="1" customWidth="1"/>
    <col min="10" max="10" width="14.5546875" style="1" customWidth="1"/>
    <col min="11" max="13" width="23.109375" style="1" customWidth="1"/>
    <col min="14" max="14" width="12.88671875" style="1" customWidth="1"/>
    <col min="15" max="15" width="9.109375" style="1"/>
    <col min="16" max="16" width="9.88671875" style="1" bestFit="1" customWidth="1"/>
    <col min="17" max="16384" width="9.109375" style="1"/>
  </cols>
  <sheetData>
    <row r="1" spans="1:17" ht="13.8" x14ac:dyDescent="0.25">
      <c r="A1" s="593" t="s">
        <v>89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124"/>
      <c r="P1" s="124"/>
      <c r="Q1" s="124"/>
    </row>
    <row r="2" spans="1:17" ht="13.8" x14ac:dyDescent="0.25">
      <c r="A2" s="593" t="s">
        <v>94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</row>
    <row r="3" spans="1:17" ht="13.2" x14ac:dyDescent="0.25">
      <c r="A3" s="590"/>
      <c r="B3" s="590"/>
      <c r="C3" s="590"/>
      <c r="D3" s="590"/>
      <c r="E3" s="50"/>
    </row>
    <row r="4" spans="1:17" ht="13.8" x14ac:dyDescent="0.25">
      <c r="A4" s="594" t="s">
        <v>19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</row>
    <row r="7" spans="1:17" ht="20.25" customHeight="1" x14ac:dyDescent="0.25">
      <c r="A7" s="127" t="s">
        <v>1</v>
      </c>
    </row>
    <row r="8" spans="1:17" ht="20.25" customHeight="1" thickBot="1" x14ac:dyDescent="0.25">
      <c r="N8" s="1" t="s">
        <v>58</v>
      </c>
    </row>
    <row r="9" spans="1:17" ht="59.25" customHeight="1" thickBot="1" x14ac:dyDescent="0.25">
      <c r="A9" s="603" t="s">
        <v>56</v>
      </c>
      <c r="B9" s="605" t="s">
        <v>55</v>
      </c>
      <c r="C9" s="606"/>
      <c r="D9" s="607"/>
      <c r="E9" s="551" t="s">
        <v>90</v>
      </c>
      <c r="F9" s="586" t="s">
        <v>73</v>
      </c>
      <c r="G9" s="552" t="s">
        <v>35</v>
      </c>
      <c r="H9" s="619" t="s">
        <v>23</v>
      </c>
      <c r="I9" s="620"/>
      <c r="J9" s="620"/>
      <c r="K9" s="620"/>
      <c r="L9" s="620"/>
      <c r="M9" s="591"/>
      <c r="N9" s="591" t="s">
        <v>20</v>
      </c>
    </row>
    <row r="10" spans="1:17" ht="83.25" customHeight="1" thickBot="1" x14ac:dyDescent="0.3">
      <c r="A10" s="618"/>
      <c r="B10" s="247" t="s">
        <v>2</v>
      </c>
      <c r="C10" s="248" t="s">
        <v>3</v>
      </c>
      <c r="D10" s="249" t="s">
        <v>4</v>
      </c>
      <c r="E10" s="550" t="s">
        <v>22</v>
      </c>
      <c r="F10" s="454"/>
      <c r="G10" s="589" t="s">
        <v>71</v>
      </c>
      <c r="H10" s="243" t="s">
        <v>53</v>
      </c>
      <c r="I10" s="246" t="s">
        <v>33</v>
      </c>
      <c r="J10" s="245" t="s">
        <v>57</v>
      </c>
      <c r="K10" s="245" t="s">
        <v>91</v>
      </c>
      <c r="L10" s="245" t="s">
        <v>92</v>
      </c>
      <c r="M10" s="449"/>
      <c r="N10" s="592"/>
    </row>
    <row r="11" spans="1:17" ht="20.25" customHeight="1" x14ac:dyDescent="0.2">
      <c r="A11" s="289" t="s">
        <v>67</v>
      </c>
      <c r="B11" s="193"/>
      <c r="C11" s="279">
        <f>'1.a.mell.B.almádi'!C11</f>
        <v>4256000</v>
      </c>
      <c r="D11" s="37">
        <f>'1.a.mell.B.almádi'!D11+'1.b.mell.Sz.szabadja'!D11+'1.c.mell.Bfüzfő'!D11+'1.d.mell.Alsóörs'!D11+'1.e.mell.Felsőörs'!D11+'1.f.mell.Litér'!D11+'1.g.mell.Királyszistván'!D11+'1.h.mell.Papkeszi'!D11</f>
        <v>16766878</v>
      </c>
      <c r="E11" s="78">
        <f>'1.h.mell.Papkeszi'!E11+'1.g.mell.Királyszistván'!E11+'1.f.mell.Litér'!E11+'1.e.mell.Felsőörs'!E11+'1.d.mell.Alsóörs'!E11+'1.c.mell.Bfüzfő'!E11+'1.b.mell.Sz.szabadja'!E11+'1.a.mell.B.almádi'!E11</f>
        <v>0</v>
      </c>
      <c r="F11" s="385">
        <f>'1.a.mell.B.almádi'!F11+'1.b.mell.Sz.szabadja'!F11+'1.c.mell.Bfüzfő'!F11+'1.d.mell.Alsóörs'!F11+'1.e.mell.Felsőörs'!F11+'1.f.mell.Litér'!F11+'1.g.mell.Királyszistván'!F11+'1.h.mell.Papkeszi'!F11</f>
        <v>6671162</v>
      </c>
      <c r="G11" s="78">
        <f>'1.h.mell.Papkeszi'!G11+'1.g.mell.Királyszistván'!G11+'1.f.mell.Litér'!G11+'1.e.mell.Felsőörs'!G11+'1.d.mell.Alsóörs'!G11+'1.c.mell.Bfüzfő'!G11+'1.b.mell.Sz.szabadja'!G11+'1.a.mell.B.almádi'!G11</f>
        <v>279633</v>
      </c>
      <c r="H11" s="61">
        <f>'1.h.mell.Papkeszi'!H11+'1.g.mell.Királyszistván'!H11+'1.f.mell.Litér'!H11+'1.e.mell.Felsőörs'!H11+'1.d.mell.Alsóörs'!H11+'1.c.mell.Bfüzfő'!H11+'1.b.mell.Sz.szabadja'!H11+'1.a.mell.B.almádi'!H11</f>
        <v>20589882</v>
      </c>
      <c r="I11" s="384">
        <f>'1.h.mell.Papkeszi'!I11+'1.g.mell.Királyszistván'!I11+'1.f.mell.Litér'!I11+'1.e.mell.Felsőörs'!I11+'1.d.mell.Alsóörs'!I11+'1.c.mell.Bfüzfő'!I11+'1.b.mell.Sz.szabadja'!I11+'1.a.mell.B.almádi'!I11</f>
        <v>3877261</v>
      </c>
      <c r="J11" s="218">
        <f>+'1.a.mell.B.almádi'!J11+'1.b.mell.Sz.szabadja'!J11+'1.c.mell.Bfüzfő'!J11+'1.d.mell.Alsóörs'!J11+'1.e.mell.Felsőörs'!J11+'1.f.mell.Litér'!J11+'1.g.mell.Királyszistván'!J11+'1.h.mell.Papkeszi'!J11</f>
        <v>589389</v>
      </c>
      <c r="K11" s="219">
        <f>'1.a.mell.B.almádi'!K11+'1.b.mell.Sz.szabadja'!K11+'1.c.mell.Bfüzfő'!K11+'1.d.mell.Alsóörs'!K11+'1.e.mell.Felsőörs'!K11+'1.f.mell.Litér'!K11+'1.g.mell.Királyszistván'!K11+'1.h.mell.Papkeszi'!K11</f>
        <v>100000</v>
      </c>
      <c r="L11" s="219">
        <f>'1.a.mell.B.almádi'!L11+'1.b.mell.Sz.szabadja'!L11+'1.c.mell.Bfüzfő'!L11+'1.d.mell.Alsóörs'!L11+'1.e.mell.Felsőörs'!L11+'1.f.mell.Litér'!L11+'1.g.mell.Királyszistván'!L11+'1.h.mell.Papkeszi'!L11</f>
        <v>0</v>
      </c>
      <c r="M11" s="219"/>
      <c r="N11" s="78">
        <f>SUM(D11:M11)</f>
        <v>48874205</v>
      </c>
      <c r="O11" s="387"/>
      <c r="P11" s="388"/>
    </row>
    <row r="12" spans="1:17" ht="20.25" customHeight="1" x14ac:dyDescent="0.2">
      <c r="A12" s="222" t="s">
        <v>67</v>
      </c>
      <c r="B12" s="286"/>
      <c r="C12" s="201">
        <f>'1.a.mell.B.almádi'!C12</f>
        <v>4256000</v>
      </c>
      <c r="D12" s="37">
        <f>'1.a.mell.B.almádi'!D12+'1.b.mell.Sz.szabadja'!D12+'1.c.mell.Bfüzfő'!D12+'1.d.mell.Alsóörs'!D12+'1.e.mell.Felsőörs'!D12+'1.f.mell.Litér'!D12+'1.g.mell.Királyszistván'!D12+'1.h.mell.Papkeszi'!D12</f>
        <v>3237262</v>
      </c>
      <c r="E12" s="37">
        <f>'1.h.mell.Papkeszi'!E12+'1.g.mell.Királyszistván'!E12+'1.f.mell.Litér'!E12+'1.e.mell.Felsőörs'!E12+'1.d.mell.Alsóörs'!E12+'1.c.mell.Bfüzfő'!E12+'1.b.mell.Sz.szabadja'!E12+'1.a.mell.B.almádi'!E12</f>
        <v>0</v>
      </c>
      <c r="F12" s="385">
        <f>'1.a.mell.B.almádi'!F12+'1.b.mell.Sz.szabadja'!F12+'1.c.mell.Bfüzfő'!F12+'1.d.mell.Alsóörs'!F12+'1.e.mell.Felsőörs'!F12+'1.f.mell.Litér'!F12+'1.g.mell.Királyszistván'!F12+'1.h.mell.Papkeszi'!F12</f>
        <v>952455</v>
      </c>
      <c r="G12" s="37">
        <f>'1.h.mell.Papkeszi'!G12+'1.g.mell.Királyszistván'!G12+'1.f.mell.Litér'!G12+'1.e.mell.Felsőörs'!G12+'1.d.mell.Alsóörs'!G12+'1.c.mell.Bfüzfő'!G12+'1.b.mell.Sz.szabadja'!G12+'1.a.mell.B.almádi'!G12</f>
        <v>0</v>
      </c>
      <c r="H12" s="62">
        <f>'1.h.mell.Papkeszi'!H12+'1.g.mell.Királyszistván'!H12+'1.f.mell.Litér'!H12+'1.e.mell.Felsőörs'!H12+'1.d.mell.Alsóörs'!H12+'1.c.mell.Bfüzfő'!H12+'1.b.mell.Sz.szabadja'!H12+'1.a.mell.B.almádi'!H12</f>
        <v>1133378</v>
      </c>
      <c r="I12" s="37">
        <f>'1.h.mell.Papkeszi'!I12+'1.g.mell.Királyszistván'!I12+'1.f.mell.Litér'!I12+'1.e.mell.Felsőörs'!I12+'1.d.mell.Alsóörs'!I12+'1.c.mell.Bfüzfő'!I12+'1.b.mell.Sz.szabadja'!I12+'1.a.mell.B.almádi'!I12</f>
        <v>0</v>
      </c>
      <c r="J12" s="218">
        <f>+'1.a.mell.B.almádi'!J12+'1.b.mell.Sz.szabadja'!J12+'1.c.mell.Bfüzfő'!J12+'1.d.mell.Alsóörs'!J12+'1.e.mell.Felsőörs'!J12+'1.f.mell.Litér'!J12+'1.g.mell.Királyszistván'!J12+'1.h.mell.Papkeszi'!J12</f>
        <v>0</v>
      </c>
      <c r="K12" s="219">
        <f>'1.a.mell.B.almádi'!K12+'1.b.mell.Sz.szabadja'!K12+'1.c.mell.Bfüzfő'!K12+'1.d.mell.Alsóörs'!K12+'1.e.mell.Felsőörs'!K12+'1.f.mell.Litér'!K12+'1.g.mell.Királyszistván'!K12+'1.h.mell.Papkeszi'!K12</f>
        <v>0</v>
      </c>
      <c r="L12" s="219">
        <f>'1.a.mell.B.almádi'!L12+'1.b.mell.Sz.szabadja'!L12+'1.c.mell.Bfüzfő'!L12+'1.d.mell.Alsóörs'!L12+'1.e.mell.Felsőörs'!L12+'1.f.mell.Litér'!L12+'1.g.mell.Királyszistván'!L12+'1.h.mell.Papkeszi'!L12</f>
        <v>0</v>
      </c>
      <c r="M12" s="219"/>
      <c r="N12" s="37">
        <f>SUM(D12:M12)</f>
        <v>5323095</v>
      </c>
      <c r="O12" s="387"/>
      <c r="P12" s="388"/>
    </row>
    <row r="13" spans="1:17" ht="20.25" customHeight="1" x14ac:dyDescent="0.2">
      <c r="A13" s="222" t="s">
        <v>61</v>
      </c>
      <c r="B13" s="287" t="str">
        <f>'1.a.mell.B.almádi'!B13</f>
        <v>4,4</v>
      </c>
      <c r="C13" s="201">
        <f>'1.a.mell.B.almádi'!C13</f>
        <v>3828555</v>
      </c>
      <c r="D13" s="37">
        <f>'1.a.mell.B.almádi'!D13+'1.b.mell.Sz.szabadja'!D13+'1.c.mell.Bfüzfő'!D13+'1.d.mell.Alsóörs'!D13+'1.e.mell.Felsőörs'!D13+'1.f.mell.Litér'!D13+'1.g.mell.Királyszistván'!D13+'1.h.mell.Papkeszi'!D13</f>
        <v>16845642.000000004</v>
      </c>
      <c r="E13" s="37">
        <f>'1.h.mell.Papkeszi'!E13+'1.g.mell.Királyszistván'!E13+'1.f.mell.Litér'!E13+'1.e.mell.Felsőörs'!E13+'1.d.mell.Alsóörs'!E13+'1.c.mell.Bfüzfő'!E13+'1.b.mell.Sz.szabadja'!E13+'1.a.mell.B.almádi'!E13</f>
        <v>0</v>
      </c>
      <c r="F13" s="385">
        <f>'1.a.mell.B.almádi'!F13+'1.b.mell.Sz.szabadja'!F13+'1.c.mell.Bfüzfő'!F13+'1.d.mell.Alsóörs'!F13+'1.e.mell.Felsőörs'!F13+'1.f.mell.Litér'!F13+'1.g.mell.Királyszistván'!F13+'1.h.mell.Papkeszi'!F13</f>
        <v>8250079</v>
      </c>
      <c r="G13" s="37">
        <f>'1.h.mell.Papkeszi'!G13+'1.g.mell.Királyszistván'!G13+'1.f.mell.Litér'!G13+'1.e.mell.Felsőörs'!G13+'1.d.mell.Alsóörs'!G13+'1.c.mell.Bfüzfő'!G13+'1.b.mell.Sz.szabadja'!G13+'1.a.mell.B.almádi'!G13</f>
        <v>0</v>
      </c>
      <c r="H13" s="62">
        <f>'1.h.mell.Papkeszi'!H13+'1.g.mell.Királyszistván'!H13+'1.f.mell.Litér'!H13+'1.e.mell.Felsőörs'!H13+'1.d.mell.Alsóörs'!H13+'1.c.mell.Bfüzfő'!H13+'1.b.mell.Sz.szabadja'!H13+'1.a.mell.B.almádi'!H13</f>
        <v>8339237</v>
      </c>
      <c r="I13" s="37">
        <f>'1.h.mell.Papkeszi'!I13+'1.g.mell.Királyszistván'!I13+'1.f.mell.Litér'!I13+'1.e.mell.Felsőörs'!I13+'1.d.mell.Alsóörs'!I13+'1.c.mell.Bfüzfő'!I13+'1.b.mell.Sz.szabadja'!I13+'1.a.mell.B.almádi'!I13</f>
        <v>800911</v>
      </c>
      <c r="J13" s="218">
        <f>+'1.a.mell.B.almádi'!J13+'1.b.mell.Sz.szabadja'!J13+'1.c.mell.Bfüzfő'!J13+'1.d.mell.Alsóörs'!J13+'1.e.mell.Felsőörs'!J13+'1.f.mell.Litér'!J13+'1.g.mell.Királyszistván'!J13+'1.h.mell.Papkeszi'!J13</f>
        <v>0</v>
      </c>
      <c r="K13" s="219">
        <f>'1.a.mell.B.almádi'!K13+'1.b.mell.Sz.szabadja'!K13+'1.c.mell.Bfüzfő'!K13+'1.d.mell.Alsóörs'!K13+'1.e.mell.Felsőörs'!K13+'1.f.mell.Litér'!K13+'1.g.mell.Királyszistván'!K13+'1.h.mell.Papkeszi'!K13</f>
        <v>0</v>
      </c>
      <c r="L13" s="219">
        <f>'1.a.mell.B.almádi'!L13+'1.b.mell.Sz.szabadja'!L13+'1.c.mell.Bfüzfő'!L13+'1.d.mell.Alsóörs'!L13+'1.e.mell.Felsőörs'!L13+'1.f.mell.Litér'!L13+'1.g.mell.Királyszistván'!L13+'1.h.mell.Papkeszi'!L13</f>
        <v>13465953</v>
      </c>
      <c r="M13" s="219"/>
      <c r="N13" s="37">
        <f t="shared" ref="N13:N20" si="0">SUM(D13:M13)</f>
        <v>47701822</v>
      </c>
      <c r="O13" s="387"/>
      <c r="P13" s="388"/>
    </row>
    <row r="14" spans="1:17" ht="20.25" customHeight="1" x14ac:dyDescent="0.2">
      <c r="A14" s="222" t="s">
        <v>25</v>
      </c>
      <c r="B14" s="287">
        <f>'1.a.mell.B.almádi'!B14</f>
        <v>0</v>
      </c>
      <c r="C14" s="201">
        <f>'1.a.mell.B.almádi'!C14</f>
        <v>0</v>
      </c>
      <c r="D14" s="385">
        <f>'1.h.mell.Papkeszi'!D14+'1.g.mell.Királyszistván'!D14+'1.f.mell.Litér'!D14+'1.e.mell.Felsőörs'!D14+'1.d.mell.Alsóörs'!D14+'1.c.mell.Bfüzfő'!D14+'1.b.mell.Sz.szabadja'!D14+'1.a.mell.B.almádi'!D14</f>
        <v>0</v>
      </c>
      <c r="E14" s="201">
        <f>'1.a.mell.B.almádi'!E14+'1.b.mell.Sz.szabadja'!E14+'1.c.mell.Bfüzfő'!E14+'1.d.mell.Alsóörs'!E14+'1.e.mell.Felsőörs'!E14+'1.f.mell.Litér'!E14+'1.g.mell.Királyszistván'!E14+'1.h.mell.Papkeszi'!E14</f>
        <v>0</v>
      </c>
      <c r="F14" s="385">
        <f>'1.a.mell.B.almádi'!F14+'1.b.mell.Sz.szabadja'!F14+'1.c.mell.Bfüzfő'!F14+'1.d.mell.Alsóörs'!F14+'1.e.mell.Felsőörs'!F14+'1.f.mell.Litér'!F14+'1.g.mell.Királyszistván'!F14+'1.h.mell.Papkeszi'!F14</f>
        <v>0</v>
      </c>
      <c r="G14" s="37">
        <f>'1.h.mell.Papkeszi'!G14+'1.g.mell.Királyszistván'!G14+'1.f.mell.Litér'!G14+'1.e.mell.Felsőörs'!G14+'1.d.mell.Alsóörs'!G14+'1.c.mell.Bfüzfő'!G14+'1.b.mell.Sz.szabadja'!G14+'1.a.mell.B.almádi'!G14</f>
        <v>0</v>
      </c>
      <c r="H14" s="62">
        <f>'1.h.mell.Papkeszi'!H14+'1.g.mell.Királyszistván'!H14+'1.f.mell.Litér'!H14+'1.e.mell.Felsőörs'!H14+'1.d.mell.Alsóörs'!H14+'1.c.mell.Bfüzfő'!H14+'1.b.mell.Sz.szabadja'!H14+'1.a.mell.B.almádi'!H14</f>
        <v>805057</v>
      </c>
      <c r="I14" s="37">
        <f>'1.h.mell.Papkeszi'!I14+'1.g.mell.Királyszistván'!I14+'1.f.mell.Litér'!I14+'1.e.mell.Felsőörs'!I14+'1.d.mell.Alsóörs'!I14+'1.c.mell.Bfüzfő'!I14+'1.b.mell.Sz.szabadja'!I14+'1.a.mell.B.almádi'!I14</f>
        <v>0</v>
      </c>
      <c r="J14" s="218">
        <f>+'1.a.mell.B.almádi'!J14+'1.b.mell.Sz.szabadja'!J14+'1.c.mell.Bfüzfő'!J14+'1.d.mell.Alsóörs'!J14+'1.e.mell.Felsőörs'!J14+'1.f.mell.Litér'!J14+'1.g.mell.Királyszistván'!J14+'1.h.mell.Papkeszi'!J14</f>
        <v>0</v>
      </c>
      <c r="K14" s="219">
        <f>'1.a.mell.B.almádi'!K14+'1.b.mell.Sz.szabadja'!K14+'1.c.mell.Bfüzfő'!K14+'1.d.mell.Alsóörs'!K14+'1.e.mell.Felsőörs'!K14+'1.f.mell.Litér'!K14+'1.g.mell.Királyszistván'!K14+'1.h.mell.Papkeszi'!K14</f>
        <v>0</v>
      </c>
      <c r="L14" s="219">
        <f>'1.a.mell.B.almádi'!L14+'1.b.mell.Sz.szabadja'!L14+'1.c.mell.Bfüzfő'!L14+'1.d.mell.Alsóörs'!L14+'1.e.mell.Felsőörs'!L14+'1.f.mell.Litér'!L14+'1.g.mell.Királyszistván'!L14+'1.h.mell.Papkeszi'!L14</f>
        <v>0</v>
      </c>
      <c r="M14" s="219"/>
      <c r="N14" s="37">
        <f t="shared" si="0"/>
        <v>805057</v>
      </c>
      <c r="O14" s="387"/>
      <c r="P14" s="388"/>
    </row>
    <row r="15" spans="1:17" ht="20.25" customHeight="1" x14ac:dyDescent="0.2">
      <c r="A15" s="123" t="s">
        <v>72</v>
      </c>
      <c r="B15" s="287">
        <f>+'1.a.mell.B.almádi'!B15+'1.b.mell.Sz.szabadja'!B15+'1.c.mell.Bfüzfő'!B15+'1.d.mell.Alsóörs'!B15+'1.e.mell.Felsőörs'!B15+'1.f.mell.Litér'!B15+'1.g.mell.Királyszistván'!B15+'1.h.mell.Papkeszi'!B15</f>
        <v>123</v>
      </c>
      <c r="C15" s="234">
        <f>109000*1.5</f>
        <v>163500</v>
      </c>
      <c r="D15" s="385">
        <f>'1.a.mell.B.almádi'!D15+'1.b.mell.Sz.szabadja'!D15+'1.c.mell.Bfüzfő'!D15+'1.d.mell.Alsóörs'!D15+'1.e.mell.Felsőörs'!D15+'1.f.mell.Litér'!D15+'1.g.mell.Királyszistván'!D15+'1.h.mell.Papkeszi'!D15</f>
        <v>41363055</v>
      </c>
      <c r="E15" s="385">
        <f>'1.a.mell.B.almádi'!E15+'1.b.mell.Sz.szabadja'!E15+'1.c.mell.Bfüzfő'!E15+'1.d.mell.Alsóörs'!E15+'1.e.mell.Felsőörs'!E15+'1.f.mell.Litér'!E15+'1.g.mell.Királyszistván'!E15+'1.h.mell.Papkeszi'!E15</f>
        <v>0</v>
      </c>
      <c r="F15" s="385">
        <f>'1.a.mell.B.almádi'!F15+'1.b.mell.Sz.szabadja'!F15+'1.c.mell.Bfüzfő'!F15+'1.d.mell.Alsóörs'!F15+'1.e.mell.Felsőörs'!F15+'1.f.mell.Litér'!F15+'1.g.mell.Királyszistván'!F15+'1.h.mell.Papkeszi'!F15</f>
        <v>6344784</v>
      </c>
      <c r="G15" s="37">
        <f>'1.h.mell.Papkeszi'!G15+'1.g.mell.Királyszistván'!G15+'1.f.mell.Litér'!G15+'1.e.mell.Felsőörs'!G15+'1.d.mell.Alsóörs'!G15+'1.c.mell.Bfüzfő'!G15+'1.b.mell.Sz.szabadja'!G15+'1.a.mell.B.almádi'!G15</f>
        <v>0</v>
      </c>
      <c r="H15" s="62">
        <f>'1.h.mell.Papkeszi'!H15+'1.g.mell.Királyszistván'!H15+'1.f.mell.Litér'!H15+'1.e.mell.Felsőörs'!H15+'1.d.mell.Alsóörs'!H15+'1.c.mell.Bfüzfő'!H15+'1.b.mell.Sz.szabadja'!H15+'1.a.mell.B.almádi'!H15</f>
        <v>-5059220</v>
      </c>
      <c r="I15" s="37">
        <f>'1.h.mell.Papkeszi'!I15+'1.g.mell.Királyszistván'!I15+'1.f.mell.Litér'!I15+'1.e.mell.Felsőörs'!I15+'1.d.mell.Alsóörs'!I15+'1.c.mell.Bfüzfő'!I15+'1.b.mell.Sz.szabadja'!I15+'1.a.mell.B.almádi'!I15</f>
        <v>121462</v>
      </c>
      <c r="J15" s="218">
        <f>+'1.a.mell.B.almádi'!J15+'1.b.mell.Sz.szabadja'!J15+'1.c.mell.Bfüzfő'!J15+'1.d.mell.Alsóörs'!J15+'1.e.mell.Felsőörs'!J15+'1.f.mell.Litér'!J15+'1.g.mell.Királyszistván'!J15+'1.h.mell.Papkeszi'!J15</f>
        <v>0</v>
      </c>
      <c r="K15" s="219">
        <f>'1.a.mell.B.almádi'!K15+'1.b.mell.Sz.szabadja'!K15+'1.c.mell.Bfüzfő'!K15+'1.d.mell.Alsóörs'!K15+'1.e.mell.Felsőörs'!K15+'1.f.mell.Litér'!K15+'1.g.mell.Királyszistván'!K15+'1.h.mell.Papkeszi'!K15</f>
        <v>0</v>
      </c>
      <c r="L15" s="219">
        <f>'1.a.mell.B.almádi'!L15+'1.b.mell.Sz.szabadja'!L15+'1.c.mell.Bfüzfő'!L15+'1.d.mell.Alsóörs'!L15+'1.e.mell.Felsőörs'!L15+'1.f.mell.Litér'!L15+'1.g.mell.Királyszistván'!L15+'1.h.mell.Papkeszi'!L15</f>
        <v>0</v>
      </c>
      <c r="M15" s="219"/>
      <c r="N15" s="37">
        <f t="shared" si="0"/>
        <v>42770081</v>
      </c>
      <c r="O15" s="387"/>
      <c r="P15" s="388"/>
    </row>
    <row r="16" spans="1:17" ht="20.25" customHeight="1" x14ac:dyDescent="0.2">
      <c r="A16" s="123" t="s">
        <v>70</v>
      </c>
      <c r="B16" s="287">
        <f>'1.a.mell.B.almádi'!B16+'1.b.mell.Sz.szabadja'!B16+'1.c.mell.Bfüzfő'!B16+'1.d.mell.Alsóörs'!B16+'1.e.mell.Felsőörs'!B16+'1.f.mell.Litér'!B16+'1.g.mell.Királyszistván'!B16+'1.h.mell.Papkeszi'!B16</f>
        <v>18</v>
      </c>
      <c r="C16" s="234">
        <v>25000</v>
      </c>
      <c r="D16" s="385">
        <f>'1.a.mell.B.almádi'!D16+'1.b.mell.Sz.szabadja'!D16+'1.c.mell.Bfüzfő'!D16+'1.d.mell.Alsóörs'!D16+'1.e.mell.Felsőörs'!D16+'1.f.mell.Litér'!D16+'1.g.mell.Királyszistván'!D16+'1.h.mell.Papkeszi'!D16</f>
        <v>450000</v>
      </c>
      <c r="E16" s="201">
        <f>'1.a.mell.B.almádi'!E16+'1.b.mell.Sz.szabadja'!E16+'1.c.mell.Bfüzfő'!E16+'1.d.mell.Alsóörs'!E16+'1.e.mell.Felsőörs'!E16+'1.f.mell.Litér'!E16+'1.g.mell.Királyszistván'!E16+'1.h.mell.Papkeszi'!E16</f>
        <v>0</v>
      </c>
      <c r="F16" s="385">
        <f>'1.a.mell.B.almádi'!F16+'1.b.mell.Sz.szabadja'!F16+'1.c.mell.Bfüzfő'!F16+'1.d.mell.Alsóörs'!F16+'1.e.mell.Felsőörs'!F16+'1.f.mell.Litér'!F16+'1.g.mell.Királyszistván'!F16+'1.h.mell.Papkeszi'!F16</f>
        <v>24534</v>
      </c>
      <c r="G16" s="37">
        <f>'1.h.mell.Papkeszi'!G16+'1.g.mell.Királyszistván'!G16+'1.f.mell.Litér'!G16+'1.e.mell.Felsőörs'!G16+'1.d.mell.Alsóörs'!G16+'1.c.mell.Bfüzfő'!G16+'1.b.mell.Sz.szabadja'!G16+'1.a.mell.B.almádi'!G16</f>
        <v>0</v>
      </c>
      <c r="H16" s="62">
        <f>'1.h.mell.Papkeszi'!H16+'1.g.mell.Királyszistván'!H16+'1.f.mell.Litér'!H16+'1.e.mell.Felsőörs'!H16+'1.d.mell.Alsóörs'!H16+'1.c.mell.Bfüzfő'!H16+'1.b.mell.Sz.szabadja'!H16+'1.a.mell.B.almádi'!H16</f>
        <v>-475000</v>
      </c>
      <c r="I16" s="37">
        <f>'1.h.mell.Papkeszi'!I16+'1.g.mell.Királyszistván'!I16+'1.f.mell.Litér'!I16+'1.e.mell.Felsőörs'!I16+'1.d.mell.Alsóörs'!I16+'1.c.mell.Bfüzfő'!I16+'1.b.mell.Sz.szabadja'!I16+'1.a.mell.B.almádi'!I16</f>
        <v>0</v>
      </c>
      <c r="J16" s="218">
        <f>+'1.a.mell.B.almádi'!J16+'1.b.mell.Sz.szabadja'!J16+'1.c.mell.Bfüzfő'!J16+'1.d.mell.Alsóörs'!J16+'1.e.mell.Felsőörs'!J16+'1.f.mell.Litér'!J16+'1.g.mell.Királyszistván'!J16+'1.h.mell.Papkeszi'!J16</f>
        <v>0</v>
      </c>
      <c r="K16" s="219">
        <f>'1.a.mell.B.almádi'!K16+'1.b.mell.Sz.szabadja'!K16+'1.c.mell.Bfüzfő'!K16+'1.d.mell.Alsóörs'!K16+'1.e.mell.Felsőörs'!K16+'1.f.mell.Litér'!K16+'1.g.mell.Királyszistván'!K16+'1.h.mell.Papkeszi'!K16</f>
        <v>0</v>
      </c>
      <c r="L16" s="219">
        <f>'1.a.mell.B.almádi'!L16+'1.b.mell.Sz.szabadja'!L16+'1.c.mell.Bfüzfő'!L16+'1.d.mell.Alsóörs'!L16+'1.e.mell.Felsőörs'!L16+'1.f.mell.Litér'!L16+'1.g.mell.Királyszistván'!L16+'1.h.mell.Papkeszi'!L16</f>
        <v>0</v>
      </c>
      <c r="M16" s="219"/>
      <c r="N16" s="37">
        <f t="shared" si="0"/>
        <v>-466</v>
      </c>
      <c r="O16" s="387"/>
      <c r="P16" s="388"/>
    </row>
    <row r="17" spans="1:19" ht="20.25" customHeight="1" x14ac:dyDescent="0.2">
      <c r="A17" s="123" t="s">
        <v>69</v>
      </c>
      <c r="B17" s="287">
        <f>'1.a.mell.B.almádi'!B17+'1.b.mell.Sz.szabadja'!B17+'1.c.mell.Bfüzfő'!B17+'1.d.mell.Alsóörs'!B17+'1.e.mell.Felsőörs'!B17+'1.f.mell.Litér'!B17+'1.g.mell.Királyszistván'!B17+'1.h.mell.Papkeszi'!B17</f>
        <v>123</v>
      </c>
      <c r="C17" s="234">
        <f>330000*1.3</f>
        <v>429000</v>
      </c>
      <c r="D17" s="385">
        <f>'1.h.mell.Papkeszi'!D17+'1.g.mell.Királyszistván'!D17+'1.f.mell.Litér'!D17+'1.e.mell.Felsőörs'!D17+'1.d.mell.Alsóörs'!D17+'1.c.mell.Bfüzfő'!D17+'1.b.mell.Sz.szabadja'!D17+'1.a.mell.B.almádi'!D17</f>
        <v>60460650</v>
      </c>
      <c r="E17" s="201">
        <f>'1.a.mell.B.almádi'!E17+'1.b.mell.Sz.szabadja'!E17+'1.c.mell.Bfüzfő'!E17+'1.d.mell.Alsóörs'!E17+'1.e.mell.Felsőörs'!E17+'1.f.mell.Litér'!E17+'1.g.mell.Királyszistván'!E17+'1.h.mell.Papkeszi'!E17</f>
        <v>0</v>
      </c>
      <c r="F17" s="385">
        <f>'1.a.mell.B.almádi'!F17+'1.b.mell.Sz.szabadja'!F17+'1.c.mell.Bfüzfő'!F17+'1.d.mell.Alsóörs'!F17+'1.e.mell.Felsőörs'!F17+'1.f.mell.Litér'!F17+'1.g.mell.Királyszistván'!F17+'1.h.mell.Papkeszi'!F17</f>
        <v>6287459</v>
      </c>
      <c r="G17" s="37">
        <f>'1.h.mell.Papkeszi'!G17+'1.g.mell.Királyszistván'!G17+'1.f.mell.Litér'!G17+'1.e.mell.Felsőörs'!G17+'1.d.mell.Alsóörs'!G17+'1.c.mell.Bfüzfő'!G17+'1.b.mell.Sz.szabadja'!G17+'1.a.mell.B.almádi'!G17</f>
        <v>0</v>
      </c>
      <c r="H17" s="62">
        <f>'1.h.mell.Papkeszi'!H17+'1.g.mell.Királyszistván'!H17+'1.f.mell.Litér'!H17+'1.e.mell.Felsőörs'!H17+'1.d.mell.Alsóörs'!H17+'1.c.mell.Bfüzfő'!H17+'1.b.mell.Sz.szabadja'!H17+'1.a.mell.B.almádi'!H17</f>
        <v>25078666</v>
      </c>
      <c r="I17" s="37">
        <f>'1.h.mell.Papkeszi'!I17+'1.g.mell.Királyszistván'!I17+'1.f.mell.Litér'!I17+'1.e.mell.Felsőörs'!I17+'1.d.mell.Alsóörs'!I17+'1.c.mell.Bfüzfő'!I17+'1.b.mell.Sz.szabadja'!I17+'1.a.mell.B.almádi'!I17</f>
        <v>3032545</v>
      </c>
      <c r="J17" s="218">
        <f>+'1.a.mell.B.almádi'!J17+'1.b.mell.Sz.szabadja'!J17+'1.c.mell.Bfüzfő'!J17+'1.d.mell.Alsóörs'!J17+'1.e.mell.Felsőörs'!J17+'1.f.mell.Litér'!J17+'1.g.mell.Királyszistván'!J17+'1.h.mell.Papkeszi'!J17</f>
        <v>0</v>
      </c>
      <c r="K17" s="219">
        <f>'1.a.mell.B.almádi'!K17+'1.b.mell.Sz.szabadja'!K17+'1.c.mell.Bfüzfő'!K17+'1.d.mell.Alsóörs'!K17+'1.e.mell.Felsőörs'!K17+'1.f.mell.Litér'!K17+'1.g.mell.Királyszistván'!K17+'1.h.mell.Papkeszi'!K17</f>
        <v>0</v>
      </c>
      <c r="L17" s="219">
        <f>'1.a.mell.B.almádi'!L17+'1.b.mell.Sz.szabadja'!L17+'1.c.mell.Bfüzfő'!L17+'1.d.mell.Alsóörs'!L17+'1.e.mell.Felsőörs'!L17+'1.f.mell.Litér'!L17+'1.g.mell.Királyszistván'!L17+'1.h.mell.Papkeszi'!L17</f>
        <v>0</v>
      </c>
      <c r="M17" s="219"/>
      <c r="N17" s="37">
        <f t="shared" si="0"/>
        <v>94859320</v>
      </c>
      <c r="O17" s="387"/>
      <c r="P17" s="388"/>
    </row>
    <row r="18" spans="1:19" ht="29.25" customHeight="1" x14ac:dyDescent="0.2">
      <c r="A18" s="123" t="s">
        <v>80</v>
      </c>
      <c r="B18" s="287">
        <f>+'1.a.mell.B.almádi'!B18+'1.b.mell.Sz.szabadja'!B18+'1.c.mell.Bfüzfő'!B18+'1.d.mell.Alsóörs'!B18+'1.e.mell.Felsőörs'!B18+'1.f.mell.Litér'!B18+'1.g.mell.Királyszistván'!B18+'1.h.mell.Papkeszi'!B18</f>
        <v>76</v>
      </c>
      <c r="C18" s="234">
        <f>55360*1.1</f>
        <v>60896.000000000007</v>
      </c>
      <c r="D18" s="385">
        <f>'1.h.mell.Papkeszi'!D18+'1.g.mell.Királyszistván'!D18+'1.f.mell.Litér'!D18+'1.e.mell.Felsőörs'!D18+'1.d.mell.Alsóörs'!D18+'1.c.mell.Bfüzfő'!D18+'1.b.mell.Sz.szabadja'!D18+'1.a.mell.B.almádi'!D18</f>
        <v>5648928</v>
      </c>
      <c r="E18" s="201">
        <f>'1.a.mell.B.almádi'!E18+'1.b.mell.Sz.szabadja'!E18+'1.c.mell.Bfüzfő'!E18+'1.d.mell.Alsóörs'!E18+'1.e.mell.Felsőörs'!E18+'1.f.mell.Litér'!E18+'1.g.mell.Királyszistván'!E18+'1.h.mell.Papkeszi'!E18</f>
        <v>0</v>
      </c>
      <c r="F18" s="385">
        <f>'1.a.mell.B.almádi'!F18+'1.b.mell.Sz.szabadja'!F18+'1.c.mell.Bfüzfő'!F18+'1.d.mell.Alsóörs'!F18+'1.e.mell.Felsőörs'!F18+'1.f.mell.Litér'!F18+'1.g.mell.Királyszistván'!F18+'1.h.mell.Papkeszi'!F18</f>
        <v>860087</v>
      </c>
      <c r="G18" s="37">
        <f>'1.h.mell.Papkeszi'!G18+'1.g.mell.Királyszistván'!G18+'1.f.mell.Litér'!G18+'1.e.mell.Felsőörs'!G18+'1.d.mell.Alsóörs'!G18+'1.c.mell.Bfüzfő'!G18+'1.b.mell.Sz.szabadja'!G18+'1.a.mell.B.almádi'!G18</f>
        <v>0</v>
      </c>
      <c r="H18" s="62">
        <f>'1.h.mell.Papkeszi'!H18+'1.g.mell.Királyszistván'!H18+'1.f.mell.Litér'!H18+'1.e.mell.Felsőörs'!H18+'1.d.mell.Alsóörs'!H18+'1.c.mell.Bfüzfő'!H18+'1.b.mell.Sz.szabadja'!H18+'1.a.mell.B.almádi'!H18</f>
        <v>1475606</v>
      </c>
      <c r="I18" s="37">
        <f>'1.h.mell.Papkeszi'!I18+'1.g.mell.Királyszistván'!I18+'1.f.mell.Litér'!I18+'1.e.mell.Felsőörs'!I18+'1.d.mell.Alsóörs'!I18+'1.c.mell.Bfüzfő'!I18+'1.b.mell.Sz.szabadja'!I18+'1.a.mell.B.almádi'!I18</f>
        <v>13606510</v>
      </c>
      <c r="J18" s="218">
        <f>+'1.a.mell.B.almádi'!J18+'1.b.mell.Sz.szabadja'!J18+'1.c.mell.Bfüzfő'!J18+'1.d.mell.Alsóörs'!J18+'1.e.mell.Felsőörs'!J18+'1.f.mell.Litér'!J18+'1.g.mell.Királyszistván'!J18+'1.h.mell.Papkeszi'!J18</f>
        <v>0</v>
      </c>
      <c r="K18" s="219">
        <f>'1.a.mell.B.almádi'!K18+'1.b.mell.Sz.szabadja'!K18+'1.c.mell.Bfüzfő'!K18+'1.d.mell.Alsóörs'!K18+'1.e.mell.Felsőörs'!K18+'1.f.mell.Litér'!K18+'1.g.mell.Királyszistván'!K18+'1.h.mell.Papkeszi'!K18</f>
        <v>0</v>
      </c>
      <c r="L18" s="219">
        <f>'1.a.mell.B.almádi'!L18+'1.b.mell.Sz.szabadja'!L18+'1.c.mell.Bfüzfő'!L18+'1.d.mell.Alsóörs'!L18+'1.e.mell.Felsőörs'!L18+'1.f.mell.Litér'!L18+'1.g.mell.Királyszistván'!L18+'1.h.mell.Papkeszi'!L18</f>
        <v>0</v>
      </c>
      <c r="M18" s="219"/>
      <c r="N18" s="37">
        <f>SUM(D18:M18)</f>
        <v>21591131</v>
      </c>
      <c r="O18" s="387"/>
      <c r="P18" s="388"/>
    </row>
    <row r="19" spans="1:19" ht="29.25" customHeight="1" x14ac:dyDescent="0.2">
      <c r="A19" s="123" t="s">
        <v>54</v>
      </c>
      <c r="B19" s="287"/>
      <c r="C19" s="235"/>
      <c r="D19" s="385">
        <f>'1.h.mell.Papkeszi'!D19+'1.g.mell.Királyszistván'!D19+'1.f.mell.Litér'!D19+'1.e.mell.Felsőörs'!D19+'1.d.mell.Alsóörs'!D19+'1.c.mell.Bfüzfő'!D19+'1.b.mell.Sz.szabadja'!D19+'1.a.mell.B.almádi'!D19</f>
        <v>0</v>
      </c>
      <c r="E19" s="201">
        <f>'1.a.mell.B.almádi'!E19+'1.b.mell.Sz.szabadja'!E19+'1.c.mell.Bfüzfő'!E19+'1.d.mell.Alsóörs'!E19+'1.e.mell.Felsőörs'!E19+'1.f.mell.Litér'!E16+'1.g.mell.Királyszistván'!E19+'1.h.mell.Papkeszi'!E19</f>
        <v>0</v>
      </c>
      <c r="F19" s="385">
        <f>'1.a.mell.B.almádi'!F19+'1.b.mell.Sz.szabadja'!F19+'1.c.mell.Bfüzfő'!F19+'1.d.mell.Alsóörs'!F19+'1.e.mell.Felsőörs'!F19+'1.f.mell.Litér'!F19+'1.g.mell.Királyszistván'!F19+'1.h.mell.Papkeszi'!F19</f>
        <v>0</v>
      </c>
      <c r="G19" s="37">
        <f>'1.h.mell.Papkeszi'!G19+'1.g.mell.Királyszistván'!G19+'1.f.mell.Litér'!G19+'1.e.mell.Felsőörs'!G19+'1.d.mell.Alsóörs'!G19+'1.c.mell.Bfüzfő'!G19+'1.b.mell.Sz.szabadja'!G19+'1.a.mell.B.almádi'!G19</f>
        <v>1339597</v>
      </c>
      <c r="H19" s="62">
        <f>'1.h.mell.Papkeszi'!H19+'1.g.mell.Királyszistván'!H19+'1.f.mell.Litér'!H19+'1.e.mell.Felsőörs'!H19+'1.d.mell.Alsóörs'!H19+'1.c.mell.Bfüzfő'!H19+'1.b.mell.Sz.szabadja'!H19+'1.a.mell.B.almádi'!H19</f>
        <v>857507</v>
      </c>
      <c r="I19" s="37">
        <f>'1.h.mell.Papkeszi'!I19+'1.g.mell.Királyszistván'!I19+'1.f.mell.Litér'!I19+'1.e.mell.Felsőörs'!I19+'1.d.mell.Alsóörs'!I19+'1.c.mell.Bfüzfő'!I19+'1.b.mell.Sz.szabadja'!I19+'1.a.mell.B.almádi'!I19</f>
        <v>0</v>
      </c>
      <c r="J19" s="218">
        <f>+'1.a.mell.B.almádi'!J19+'1.b.mell.Sz.szabadja'!J19+'1.c.mell.Bfüzfő'!J19+'1.d.mell.Alsóörs'!J19+'1.e.mell.Felsőörs'!J19+'1.f.mell.Litér'!J19+'1.g.mell.Királyszistván'!J19+'1.h.mell.Papkeszi'!J19</f>
        <v>0</v>
      </c>
      <c r="K19" s="219">
        <f>'1.a.mell.B.almádi'!K19+'1.b.mell.Sz.szabadja'!K19+'1.c.mell.Bfüzfő'!K19+'1.d.mell.Alsóörs'!K19+'1.e.mell.Felsőörs'!K19+'1.f.mell.Litér'!K19+'1.g.mell.Királyszistván'!K19+'1.h.mell.Papkeszi'!K19</f>
        <v>0</v>
      </c>
      <c r="L19" s="219">
        <f>'1.a.mell.B.almádi'!L19+'1.b.mell.Sz.szabadja'!L19+'1.c.mell.Bfüzfő'!L19+'1.d.mell.Alsóörs'!L19+'1.e.mell.Felsőörs'!L19+'1.f.mell.Litér'!L19+'1.g.mell.Királyszistván'!L19+'1.h.mell.Papkeszi'!L19</f>
        <v>0</v>
      </c>
      <c r="M19" s="219"/>
      <c r="N19" s="37">
        <f>SUM(D19:M19)</f>
        <v>2197104</v>
      </c>
      <c r="O19" s="387"/>
      <c r="P19" s="388"/>
    </row>
    <row r="20" spans="1:19" ht="29.25" customHeight="1" thickBot="1" x14ac:dyDescent="0.25">
      <c r="A20" s="450" t="s">
        <v>76</v>
      </c>
      <c r="B20" s="541">
        <f>+'1.a.mell.B.almádi'!B20+'1.b.mell.Sz.szabadja'!B20+'1.c.mell.Bfüzfő'!B20+'1.d.mell.Alsóörs'!B20+'1.e.mell.Felsőörs'!B20+'1.f.mell.Litér'!B20+'1.g.mell.Királyszistván'!B20+'1.h.mell.Papkeszi'!B20</f>
        <v>0</v>
      </c>
      <c r="C20" s="542">
        <f>+'1.a.mell.B.almádi'!C20+'1.b.mell.Sz.szabadja'!C20+'1.c.mell.Bfüzfő'!C20+'1.d.mell.Alsóörs'!C20+'1.e.mell.Felsőörs'!C20+'1.f.mell.Litér'!C20+'1.g.mell.Királyszistván'!C20+'1.h.mell.Papkeszi'!C20</f>
        <v>0</v>
      </c>
      <c r="D20" s="543">
        <f>'1.h.mell.Papkeszi'!D20+'1.g.mell.Királyszistván'!D20+'1.f.mell.Litér'!D20+'1.e.mell.Felsőörs'!D20+'1.d.mell.Alsóörs'!D20+'1.c.mell.Bfüzfő'!D20+'1.b.mell.Sz.szabadja'!D20+'1.a.mell.B.almádi'!D20</f>
        <v>0</v>
      </c>
      <c r="E20" s="542">
        <f>'1.a.mell.B.almádi'!E20+'1.b.mell.Sz.szabadja'!E20+'1.c.mell.Bfüzfő'!E20+'1.d.mell.Alsóörs'!E20+'1.e.mell.Felsőörs'!E20+'1.f.mell.Litér'!E20+'1.g.mell.Királyszistván'!E20+'1.h.mell.Papkeszi'!E20</f>
        <v>0</v>
      </c>
      <c r="F20" s="545">
        <f>'1.a.mell.B.almádi'!F20+'1.b.mell.Sz.szabadja'!F20+'1.c.mell.Bfüzfő'!F20+'1.d.mell.Alsóörs'!F20+'1.e.mell.Felsőörs'!F20+'1.f.mell.Litér'!F20+'1.g.mell.Királyszistván'!F20+'1.h.mell.Papkeszi'!F20</f>
        <v>0</v>
      </c>
      <c r="G20" s="220">
        <f>'1.h.mell.Papkeszi'!G20+'1.g.mell.Királyszistván'!G20+'1.f.mell.Litér'!G20+'1.e.mell.Felsőörs'!G20+'1.d.mell.Alsóörs'!G20+'1.c.mell.Bfüzfő'!G20+'1.b.mell.Sz.szabadja'!G20+'1.a.mell.B.almádi'!G20</f>
        <v>0</v>
      </c>
      <c r="H20" s="150">
        <f>'1.h.mell.Papkeszi'!H20+'1.g.mell.Királyszistván'!H20+'1.f.mell.Litér'!H20+'1.e.mell.Felsőörs'!H20+'1.d.mell.Alsóörs'!H20+'1.c.mell.Bfüzfő'!H20+'1.b.mell.Sz.szabadja'!H20+'1.a.mell.B.almádi'!H20</f>
        <v>0</v>
      </c>
      <c r="I20" s="220">
        <f>'1.h.mell.Papkeszi'!I20+'1.g.mell.Királyszistván'!I20+'1.f.mell.Litér'!I20+'1.e.mell.Felsőörs'!I20+'1.d.mell.Alsóörs'!I20+'1.c.mell.Bfüzfő'!I20+'1.b.mell.Sz.szabadja'!I20+'1.a.mell.B.almádi'!I20</f>
        <v>0</v>
      </c>
      <c r="J20" s="220">
        <f>+'1.a.mell.B.almádi'!J20+'1.b.mell.Sz.szabadja'!J20+'1.c.mell.Bfüzfő'!J20+'1.d.mell.Alsóörs'!J20+'1.e.mell.Felsőörs'!J20+'1.f.mell.Litér'!J20+'1.g.mell.Királyszistván'!J20+'1.h.mell.Papkeszi'!J20</f>
        <v>0</v>
      </c>
      <c r="K20" s="219">
        <f>'1.a.mell.B.almádi'!K20+'1.b.mell.Sz.szabadja'!K20+'1.c.mell.Bfüzfő'!K20+'1.d.mell.Alsóörs'!K20+'1.e.mell.Felsőörs'!K20+'1.f.mell.Litér'!K20+'1.g.mell.Királyszistván'!K20+'1.h.mell.Papkeszi'!K20</f>
        <v>0</v>
      </c>
      <c r="L20" s="219">
        <f>'1.a.mell.B.almádi'!L20+'1.b.mell.Sz.szabadja'!L20+'1.c.mell.Bfüzfő'!L20+'1.d.mell.Alsóörs'!L20+'1.e.mell.Felsőörs'!L20+'1.f.mell.Litér'!L20+'1.g.mell.Királyszistván'!L20+'1.h.mell.Papkeszi'!L20</f>
        <v>0</v>
      </c>
      <c r="M20" s="219"/>
      <c r="N20" s="37">
        <f t="shared" si="0"/>
        <v>0</v>
      </c>
      <c r="O20" s="387"/>
      <c r="P20" s="388"/>
    </row>
    <row r="21" spans="1:19" ht="20.25" customHeight="1" thickBot="1" x14ac:dyDescent="0.25">
      <c r="A21" s="288" t="s">
        <v>5</v>
      </c>
      <c r="B21" s="544">
        <f>+'1.a.mell.B.almádi'!B21+'1.b.mell.Sz.szabadja'!B21+'1.c.mell.Bfüzfő'!B21+'1.d.mell.Alsóörs'!B21+'1.e.mell.Felsőörs'!B21+'1.f.mell.Litér'!B21+'1.g.mell.Királyszistván'!B21+'1.h.mell.Papkeszi'!B21</f>
        <v>0</v>
      </c>
      <c r="C21" s="544">
        <f>+'1.a.mell.B.almádi'!C21+'1.b.mell.Sz.szabadja'!C21+'1.c.mell.Bfüzfő'!C21+'1.d.mell.Alsóörs'!C21+'1.e.mell.Felsőörs'!C21+'1.f.mell.Litér'!C21+'1.g.mell.Királyszistván'!C21+'1.h.mell.Papkeszi'!C21</f>
        <v>0</v>
      </c>
      <c r="D21" s="544">
        <f>'1.a.mell.B.almádi'!D21+'1.b.mell.Sz.szabadja'!D21+'1.c.mell.Bfüzfő'!D21+'1.d.mell.Alsóörs'!D21+'1.e.mell.Felsőörs'!D21+'1.f.mell.Litér'!D21+'1.g.mell.Királyszistván'!D21+'1.h.mell.Papkeszi'!D21</f>
        <v>144772415</v>
      </c>
      <c r="E21" s="351">
        <f>'1.a.mell.B.almádi'!E21+'1.b.mell.Sz.szabadja'!E21+'1.c.mell.Bfüzfő'!E21+'1.d.mell.Alsóörs'!E21+'1.e.mell.Felsőörs'!E21+'1.f.mell.Litér'!E21+'1.g.mell.Királyszistván'!E21+'1.h.mell.Papkeszi'!E21</f>
        <v>0</v>
      </c>
      <c r="F21" s="351">
        <f>'1.a.mell.B.almádi'!F21+'1.b.mell.Sz.szabadja'!F21+'1.c.mell.Bfüzfő'!F21+'1.d.mell.Alsóörs'!F21+'1.e.mell.Felsőörs'!F21+'1.f.mell.Litér'!F21+'1.g.mell.Királyszistván'!F21+'1.h.mell.Papkeszi'!F21</f>
        <v>29390560</v>
      </c>
      <c r="G21" s="149">
        <f>'1.a.mell.B.almádi'!G21+'1.b.mell.Sz.szabadja'!G21+'1.c.mell.Bfüzfő'!G21+'1.d.mell.Alsóörs'!G21+'1.e.mell.Felsőörs'!G21+'1.f.mell.Litér'!G21+'1.g.mell.Királyszistván'!G21+'1.h.mell.Papkeszi'!G21</f>
        <v>1619230</v>
      </c>
      <c r="H21" s="149">
        <f>'1.a.mell.B.almádi'!H21+'1.b.mell.Sz.szabadja'!H21+'1.c.mell.Bfüzfő'!H21+'1.d.mell.Alsóörs'!H21+'1.e.mell.Felsőörs'!H21+'1.f.mell.Litér'!H21+'1.g.mell.Királyszistván'!H21+'1.h.mell.Papkeszi'!H21</f>
        <v>52745113</v>
      </c>
      <c r="I21" s="149">
        <f>'1.a.mell.B.almádi'!I21+'1.b.mell.Sz.szabadja'!I21+'1.c.mell.Bfüzfő'!I21+'1.d.mell.Alsóörs'!I21+'1.e.mell.Felsőörs'!I21+'1.f.mell.Litér'!I21+'1.g.mell.Királyszistván'!I21+'1.h.mell.Papkeszi'!I21</f>
        <v>21438689</v>
      </c>
      <c r="J21" s="149">
        <f t="shared" ref="J21" si="1">SUM(J11:J20)</f>
        <v>589389</v>
      </c>
      <c r="K21" s="351">
        <f>SUM(K11:K20)</f>
        <v>100000</v>
      </c>
      <c r="L21" s="351">
        <f>SUM(L11:L20)</f>
        <v>13465953</v>
      </c>
      <c r="M21" s="351">
        <f>SUM(M11:M20)</f>
        <v>0</v>
      </c>
      <c r="N21" s="383">
        <f>SUM(N11:N20)</f>
        <v>264121349</v>
      </c>
      <c r="O21" s="387"/>
      <c r="P21" s="387"/>
    </row>
    <row r="22" spans="1:19" ht="20.25" customHeight="1" x14ac:dyDescent="0.2">
      <c r="D22" s="216"/>
      <c r="E22" s="216"/>
      <c r="F22" s="216"/>
      <c r="G22" s="359"/>
      <c r="H22" s="522"/>
      <c r="I22" s="216"/>
      <c r="J22" s="216"/>
      <c r="K22" s="571"/>
      <c r="L22" s="216"/>
      <c r="N22" s="10"/>
    </row>
    <row r="23" spans="1:19" ht="20.25" customHeight="1" x14ac:dyDescent="0.25">
      <c r="A23" s="127" t="s">
        <v>6</v>
      </c>
      <c r="D23" s="216"/>
      <c r="E23" s="216"/>
      <c r="F23" s="216"/>
      <c r="G23" s="216"/>
      <c r="H23" s="522"/>
      <c r="I23" s="216"/>
      <c r="J23" s="216"/>
      <c r="K23" s="571"/>
      <c r="L23" s="216"/>
    </row>
    <row r="24" spans="1:19" ht="20.25" customHeight="1" thickBot="1" x14ac:dyDescent="0.25">
      <c r="D24" s="571"/>
      <c r="E24" s="571"/>
      <c r="F24" s="571"/>
      <c r="G24" s="571"/>
      <c r="H24" s="522"/>
      <c r="I24" s="216"/>
      <c r="J24" s="571"/>
      <c r="K24" s="571"/>
      <c r="L24" s="571"/>
      <c r="M24" s="10"/>
      <c r="N24" s="26"/>
      <c r="O24" s="15"/>
      <c r="P24" s="15"/>
      <c r="Q24" s="15"/>
      <c r="R24" s="15"/>
    </row>
    <row r="25" spans="1:19" ht="34.200000000000003" x14ac:dyDescent="0.2">
      <c r="A25" s="601" t="s">
        <v>56</v>
      </c>
      <c r="B25" s="145" t="s">
        <v>27</v>
      </c>
      <c r="C25" s="145" t="s">
        <v>28</v>
      </c>
      <c r="D25" s="145" t="s">
        <v>29</v>
      </c>
      <c r="E25" s="145" t="s">
        <v>30</v>
      </c>
      <c r="F25" s="146" t="s">
        <v>31</v>
      </c>
      <c r="G25" s="145" t="s">
        <v>32</v>
      </c>
      <c r="H25" s="114" t="s">
        <v>9</v>
      </c>
      <c r="M25" s="540"/>
      <c r="N25" s="15"/>
      <c r="O25" s="15"/>
      <c r="P25" s="16"/>
      <c r="Q25" s="16"/>
      <c r="R25" s="16"/>
      <c r="S25" s="15"/>
    </row>
    <row r="26" spans="1:19" ht="20.25" customHeight="1" thickBot="1" x14ac:dyDescent="0.35">
      <c r="A26" s="602"/>
      <c r="B26" s="58" t="s">
        <v>7</v>
      </c>
      <c r="C26" s="58" t="s">
        <v>7</v>
      </c>
      <c r="D26" s="58" t="s">
        <v>7</v>
      </c>
      <c r="E26" s="58" t="s">
        <v>7</v>
      </c>
      <c r="F26" s="58" t="s">
        <v>7</v>
      </c>
      <c r="G26" s="128" t="s">
        <v>7</v>
      </c>
      <c r="H26" s="151" t="s">
        <v>7</v>
      </c>
      <c r="L26" s="216"/>
      <c r="M26" s="571"/>
      <c r="N26" s="39"/>
      <c r="O26" s="40"/>
      <c r="P26" s="41"/>
      <c r="Q26" s="34"/>
      <c r="R26" s="42"/>
      <c r="S26" s="15"/>
    </row>
    <row r="27" spans="1:19" ht="20.25" customHeight="1" x14ac:dyDescent="0.3">
      <c r="A27" s="289" t="s">
        <v>67</v>
      </c>
      <c r="B27" s="236">
        <f>'1.a.mell.B.almádi'!B27+'1.b.mell.Sz.szabadja'!B27+'1.c.mell.Bfüzfő'!B27+'1.d.mell.Alsóörs'!B27+'1.e.mell.Felsőörs'!B27+'1.f.mell.Litér'!B27+'1.g.mell.Királyszistván'!B27+'1.h.mell.Papkeszi'!B27</f>
        <v>27708374</v>
      </c>
      <c r="C27" s="27">
        <f>'1.a.mell.B.almádi'!C27+'1.b.mell.Sz.szabadja'!C27+'1.c.mell.Bfüzfő'!C27+'1.d.mell.Alsóörs'!C27+'1.e.mell.Felsőörs'!C27+'1.f.mell.Litér'!C27+'1.g.mell.Királyszistván'!C27+'1.h.mell.Papkeszi'!C27</f>
        <v>4761732</v>
      </c>
      <c r="D27" s="56">
        <f>'1.a.mell.B.almádi'!D27+'1.b.mell.Sz.szabadja'!D27+'1.c.mell.Bfüzfő'!D27+'1.d.mell.Alsóörs'!D27+'1.e.mell.Felsőörs'!D27+'1.f.mell.Litér'!D27+'1.g.mell.Királyszistván'!D27+'1.h.mell.Papkeszi'!D27</f>
        <v>9785834</v>
      </c>
      <c r="E27" s="56">
        <f>'1.a.mell.B.almádi'!E27+'1.b.mell.Sz.szabadja'!E27+'1.c.mell.Bfüzfő'!E27+'1.d.mell.Alsóörs'!E27+'1.e.mell.Felsőörs'!E27+'1.f.mell.Litér'!E27+'1.g.mell.Királyszistván'!E27+'1.h.mell.Papkeszi'!E27</f>
        <v>0</v>
      </c>
      <c r="F27" s="27">
        <f>'1.a.mell.B.almádi'!F27+'1.b.mell.Sz.szabadja'!F27+'1.c.mell.Bfüzfő'!F27+'1.d.mell.Alsóörs'!F27+'1.e.mell.Felsőörs'!F27+'1.f.mell.Litér'!F27+'1.g.mell.Királyszistván'!F27+'1.h.mell.Papkeszi'!F27</f>
        <v>0</v>
      </c>
      <c r="G27" s="179">
        <f>'1.a.mell.B.almádi'!G27+'1.b.mell.Sz.szabadja'!G27+'1.c.mell.Bfüzfő'!G27+'1.d.mell.Alsóörs'!G27+'1.e.mell.Felsőörs'!G27+'1.f.mell.Litér'!G27+'1.g.mell.Királyszistván'!G27+'1.h.mell.Papkeszi'!G27</f>
        <v>288981</v>
      </c>
      <c r="H27" s="27">
        <f>B27+C27+D27+E27+F27+G27</f>
        <v>42544921</v>
      </c>
      <c r="L27" s="216"/>
      <c r="M27" s="571"/>
      <c r="N27" s="34"/>
      <c r="O27" s="40"/>
      <c r="P27" s="34"/>
      <c r="Q27" s="43"/>
      <c r="R27" s="44"/>
      <c r="S27" s="15"/>
    </row>
    <row r="28" spans="1:19" ht="20.25" customHeight="1" x14ac:dyDescent="0.3">
      <c r="A28" s="123" t="s">
        <v>67</v>
      </c>
      <c r="B28" s="32">
        <f>'1.a.mell.B.almádi'!B28+'1.b.mell.Sz.szabadja'!B28+'1.c.mell.Bfüzfő'!B28+'1.d.mell.Alsóörs'!B28+'1.e.mell.Felsőörs'!B28+'1.f.mell.Litér'!B28+'1.g.mell.Királyszistván'!B28+'1.h.mell.Papkeszi'!B28</f>
        <v>3163147</v>
      </c>
      <c r="C28" s="29">
        <f>'1.a.mell.B.almádi'!C28+'1.b.mell.Sz.szabadja'!C28+'1.c.mell.Bfüzfő'!C28+'1.d.mell.Alsóörs'!C28+'1.e.mell.Felsőörs'!C28+'1.f.mell.Litér'!C28+'1.g.mell.Királyszistván'!C28+'1.h.mell.Papkeszi'!C28</f>
        <v>552982</v>
      </c>
      <c r="D28" s="73">
        <f>'1.a.mell.B.almádi'!D28+'1.b.mell.Sz.szabadja'!D28+'1.c.mell.Bfüzfő'!D28+'1.d.mell.Alsóörs'!D28+'1.e.mell.Felsőörs'!D28+'1.f.mell.Litér'!D28+'1.g.mell.Királyszistván'!D28+'1.h.mell.Papkeszi'!D28</f>
        <v>638330</v>
      </c>
      <c r="E28" s="73">
        <f>'1.a.mell.B.almádi'!E28+'1.b.mell.Sz.szabadja'!E28+'1.c.mell.Bfüzfő'!E28+'1.d.mell.Alsóörs'!E28+'1.e.mell.Felsőörs'!E28+'1.f.mell.Litér'!E28+'1.g.mell.Királyszistván'!E28+'1.h.mell.Papkeszi'!E28</f>
        <v>0</v>
      </c>
      <c r="F28" s="29">
        <f>'1.a.mell.B.almádi'!F28+'1.b.mell.Sz.szabadja'!F28+'1.c.mell.Bfüzfő'!F28+'1.d.mell.Alsóörs'!F28+'1.e.mell.Felsőörs'!F28+'1.f.mell.Litér'!F28+'1.g.mell.Királyszistván'!F28+'1.h.mell.Papkeszi'!F28</f>
        <v>0</v>
      </c>
      <c r="G28" s="38">
        <f>'1.a.mell.B.almádi'!G28+'1.b.mell.Sz.szabadja'!G28+'1.c.mell.Bfüzfő'!G28+'1.d.mell.Alsóörs'!G28+'1.e.mell.Felsőörs'!G28+'1.f.mell.Litér'!G28+'1.g.mell.Királyszistván'!G28+'1.h.mell.Papkeszi'!G28</f>
        <v>13495</v>
      </c>
      <c r="H28" s="29">
        <f t="shared" ref="H28:H33" si="2">B28+C28+D28+E28+F28+G28</f>
        <v>4367954</v>
      </c>
      <c r="L28" s="216"/>
      <c r="M28" s="571"/>
      <c r="N28" s="34"/>
      <c r="O28" s="40"/>
      <c r="P28" s="34"/>
      <c r="Q28" s="43"/>
      <c r="R28" s="44"/>
      <c r="S28" s="15"/>
    </row>
    <row r="29" spans="1:19" ht="20.25" customHeight="1" x14ac:dyDescent="0.3">
      <c r="A29" s="123" t="s">
        <v>61</v>
      </c>
      <c r="B29" s="32">
        <f>'1.a.mell.B.almádi'!B29+'1.b.mell.Sz.szabadja'!B29+'1.c.mell.Bfüzfő'!B29+'1.d.mell.Alsóörs'!B29+'1.e.mell.Felsőörs'!B29+'1.f.mell.Litér'!B29+'1.g.mell.Királyszistván'!B29+'1.h.mell.Papkeszi'!B29</f>
        <v>33054568</v>
      </c>
      <c r="C29" s="29">
        <f>'1.a.mell.B.almádi'!C29+'1.b.mell.Sz.szabadja'!C29+'1.c.mell.Bfüzfő'!C29+'1.d.mell.Alsóörs'!C29+'1.e.mell.Felsőörs'!C29+'1.f.mell.Litér'!C29+'1.g.mell.Királyszistván'!C29+'1.h.mell.Papkeszi'!C29</f>
        <v>4988524</v>
      </c>
      <c r="D29" s="73">
        <f>'1.a.mell.B.almádi'!D29+'1.b.mell.Sz.szabadja'!D29+'1.c.mell.Bfüzfő'!D29+'1.d.mell.Alsóörs'!D29+'1.e.mell.Felsőörs'!D29+'1.f.mell.Litér'!D29+'1.g.mell.Királyszistván'!D29+'1.h.mell.Papkeszi'!D29</f>
        <v>5814011</v>
      </c>
      <c r="E29" s="73">
        <f>'1.a.mell.B.almádi'!E29+'1.b.mell.Sz.szabadja'!E29+'1.c.mell.Bfüzfő'!E29+'1.d.mell.Alsóörs'!E29+'1.e.mell.Felsőörs'!E29+'1.f.mell.Litér'!E29+'1.g.mell.Királyszistván'!E29+'1.h.mell.Papkeszi'!E29</f>
        <v>0</v>
      </c>
      <c r="F29" s="29">
        <f>'1.a.mell.B.almádi'!F29+'1.b.mell.Sz.szabadja'!F29+'1.c.mell.Bfüzfő'!F29+'1.d.mell.Alsóörs'!F29+'1.e.mell.Felsőörs'!F29+'1.f.mell.Litér'!F29+'1.g.mell.Királyszistván'!F29+'1.h.mell.Papkeszi'!F29</f>
        <v>0</v>
      </c>
      <c r="G29" s="38">
        <f>'1.a.mell.B.almádi'!G29+'1.b.mell.Sz.szabadja'!G29+'1.c.mell.Bfüzfő'!G29+'1.d.mell.Alsóörs'!G29+'1.e.mell.Felsőörs'!G29+'1.f.mell.Litér'!G29+'1.g.mell.Királyszistván'!G29+'1.h.mell.Papkeszi'!G29</f>
        <v>428072</v>
      </c>
      <c r="H29" s="29">
        <f t="shared" si="2"/>
        <v>44285175</v>
      </c>
      <c r="L29" s="216"/>
      <c r="M29" s="571"/>
      <c r="N29" s="34"/>
      <c r="O29" s="40"/>
      <c r="P29" s="34"/>
      <c r="Q29" s="43"/>
      <c r="R29" s="44"/>
      <c r="S29" s="15"/>
    </row>
    <row r="30" spans="1:19" ht="20.25" customHeight="1" x14ac:dyDescent="0.3">
      <c r="A30" s="123" t="s">
        <v>25</v>
      </c>
      <c r="B30" s="32">
        <f>'1.a.mell.B.almádi'!B30+'1.b.mell.Sz.szabadja'!B30+'1.c.mell.Bfüzfő'!B30+'1.d.mell.Alsóörs'!B30+'1.e.mell.Felsőörs'!B30+'1.f.mell.Litér'!B30+'1.g.mell.Királyszistván'!B30+'1.h.mell.Papkeszi'!B30</f>
        <v>356000</v>
      </c>
      <c r="C30" s="29">
        <f>'1.a.mell.B.almádi'!C30+'1.b.mell.Sz.szabadja'!C30+'1.c.mell.Bfüzfő'!C30+'1.d.mell.Alsóörs'!C30+'1.e.mell.Felsőörs'!C30+'1.f.mell.Litér'!C30+'1.g.mell.Királyszistván'!C30+'1.h.mell.Papkeszi'!C30</f>
        <v>49674</v>
      </c>
      <c r="D30" s="73">
        <f>'1.a.mell.B.almádi'!D30+'1.b.mell.Sz.szabadja'!D30+'1.c.mell.Bfüzfő'!D30+'1.d.mell.Alsóörs'!D30+'1.e.mell.Felsőörs'!D30+'1.f.mell.Litér'!D30+'1.g.mell.Királyszistván'!D30+'1.h.mell.Papkeszi'!D30</f>
        <v>0</v>
      </c>
      <c r="E30" s="73">
        <f>'1.a.mell.B.almádi'!E30+'1.b.mell.Sz.szabadja'!E30+'1.c.mell.Bfüzfő'!E30+'1.d.mell.Alsóörs'!E30+'1.e.mell.Felsőörs'!E30+'1.f.mell.Litér'!E30+'1.g.mell.Királyszistván'!E30+'1.h.mell.Papkeszi'!E30</f>
        <v>0</v>
      </c>
      <c r="F30" s="29">
        <f>'1.a.mell.B.almádi'!F30+'1.b.mell.Sz.szabadja'!F30+'1.c.mell.Bfüzfő'!F30+'1.d.mell.Alsóörs'!F30+'1.e.mell.Felsőörs'!F30+'1.f.mell.Litér'!F30+'1.g.mell.Királyszistván'!F30+'1.h.mell.Papkeszi'!F30</f>
        <v>0</v>
      </c>
      <c r="G30" s="38">
        <f>'1.a.mell.B.almádi'!G30+'1.b.mell.Sz.szabadja'!G30+'1.c.mell.Bfüzfő'!G30+'1.d.mell.Alsóörs'!G30+'1.e.mell.Felsőörs'!G30+'1.f.mell.Litér'!G30+'1.g.mell.Királyszistván'!G30+'1.h.mell.Papkeszi'!G30</f>
        <v>0</v>
      </c>
      <c r="H30" s="29">
        <f t="shared" si="2"/>
        <v>405674</v>
      </c>
      <c r="L30" s="216"/>
      <c r="M30" s="571"/>
      <c r="N30" s="34"/>
      <c r="O30" s="40"/>
      <c r="P30" s="34"/>
      <c r="Q30" s="43"/>
      <c r="R30" s="44"/>
      <c r="S30" s="15"/>
    </row>
    <row r="31" spans="1:19" ht="20.25" customHeight="1" x14ac:dyDescent="0.3">
      <c r="A31" s="123" t="s">
        <v>72</v>
      </c>
      <c r="B31" s="32">
        <f>'1.a.mell.B.almádi'!B31+'1.b.mell.Sz.szabadja'!B31+'1.c.mell.Bfüzfő'!B31+'1.d.mell.Alsóörs'!B31+'1.e.mell.Felsőörs'!B31+'1.f.mell.Litér'!B31+'1.g.mell.Királyszistván'!B31+'1.h.mell.Papkeszi'!B31</f>
        <v>30712960</v>
      </c>
      <c r="C31" s="29">
        <f>'1.a.mell.B.almádi'!C31+'1.b.mell.Sz.szabadja'!C31+'1.c.mell.Bfüzfő'!C31+'1.d.mell.Alsóörs'!C31+'1.e.mell.Felsőörs'!C31+'1.f.mell.Litér'!C31+'1.g.mell.Királyszistván'!C31+'1.h.mell.Papkeszi'!C31</f>
        <v>5180077</v>
      </c>
      <c r="D31" s="73">
        <f>'1.a.mell.B.almádi'!D31+'1.b.mell.Sz.szabadja'!D31+'1.c.mell.Bfüzfő'!D31+'1.d.mell.Alsóörs'!D31+'1.e.mell.Felsőörs'!D31+'1.f.mell.Litér'!D31+'1.g.mell.Királyszistván'!D31+'1.h.mell.Papkeszi'!D31</f>
        <v>3626460</v>
      </c>
      <c r="E31" s="73">
        <f>'1.a.mell.B.almádi'!E31+'1.b.mell.Sz.szabadja'!E31+'1.c.mell.Bfüzfő'!E31+'1.d.mell.Alsóörs'!E31+'1.e.mell.Felsőörs'!E31+'1.f.mell.Litér'!E31+'1.g.mell.Királyszistván'!E31+'1.h.mell.Papkeszi'!E31</f>
        <v>0</v>
      </c>
      <c r="F31" s="29">
        <f>'1.a.mell.B.almádi'!F31+'1.b.mell.Sz.szabadja'!F31+'1.c.mell.Bfüzfő'!F31+'1.d.mell.Alsóörs'!F31+'1.e.mell.Felsőörs'!F31+'1.f.mell.Litér'!F31+'1.g.mell.Királyszistván'!F31+'1.h.mell.Papkeszi'!F31</f>
        <v>0</v>
      </c>
      <c r="G31" s="38">
        <f>'1.a.mell.B.almádi'!G31+'1.b.mell.Sz.szabadja'!G31+'1.c.mell.Bfüzfő'!G31+'1.d.mell.Alsóörs'!G31+'1.e.mell.Felsőörs'!G31+'1.f.mell.Litér'!G31+'1.g.mell.Királyszistván'!G31+'1.h.mell.Papkeszi'!G31</f>
        <v>4217681</v>
      </c>
      <c r="H31" s="29">
        <f t="shared" si="2"/>
        <v>43737178</v>
      </c>
      <c r="L31" s="216"/>
      <c r="M31" s="572"/>
      <c r="N31" s="34"/>
      <c r="O31" s="40"/>
      <c r="P31" s="34"/>
      <c r="Q31" s="43"/>
      <c r="R31" s="44"/>
      <c r="S31" s="15"/>
    </row>
    <row r="32" spans="1:19" ht="20.25" customHeight="1" x14ac:dyDescent="0.3">
      <c r="A32" s="123" t="s">
        <v>70</v>
      </c>
      <c r="B32" s="32">
        <f>'1.a.mell.B.almádi'!B32+'1.b.mell.Sz.szabadja'!D32+'1.c.mell.Bfüzfő'!B32+'1.d.mell.Alsóörs'!B32+'1.e.mell.Felsőörs'!B32+'1.f.mell.Litér'!B32+'1.g.mell.Királyszistván'!B32+'1.h.mell.Papkeszi'!B32</f>
        <v>0</v>
      </c>
      <c r="C32" s="29">
        <f>'1.a.mell.B.almádi'!C32+'1.b.mell.Sz.szabadja'!C32+'1.c.mell.Bfüzfő'!C32+'1.d.mell.Alsóörs'!C32+'1.e.mell.Felsőörs'!C32+'1.f.mell.Litér'!C32+'1.g.mell.Királyszistván'!C32+'1.h.mell.Papkeszi'!C32</f>
        <v>0</v>
      </c>
      <c r="D32" s="73">
        <f>'1.a.mell.B.almádi'!D32+'1.b.mell.Sz.szabadja'!D32+'1.c.mell.Bfüzfő'!D32+'1.d.mell.Alsóörs'!D32+'1.e.mell.Felsőörs'!D32+'1.f.mell.Litér'!D32+'1.g.mell.Királyszistván'!D32+'1.h.mell.Papkeszi'!D32</f>
        <v>0</v>
      </c>
      <c r="E32" s="73">
        <f>'1.a.mell.B.almádi'!E32+'1.b.mell.Sz.szabadja'!E32+'1.c.mell.Bfüzfő'!E32+'1.d.mell.Alsóörs'!E32+'1.e.mell.Felsőörs'!E32+'1.f.mell.Litér'!E32+'1.g.mell.Királyszistván'!E32+'1.h.mell.Papkeszi'!E32</f>
        <v>0</v>
      </c>
      <c r="F32" s="29">
        <f>'1.a.mell.B.almádi'!F32+'1.b.mell.Sz.szabadja'!F32+'1.c.mell.Bfüzfő'!F32+'1.d.mell.Alsóörs'!F32+'1.e.mell.Felsőörs'!F32+'1.f.mell.Litér'!F32+'1.g.mell.Királyszistván'!F32+'1.h.mell.Papkeszi'!F32</f>
        <v>0</v>
      </c>
      <c r="G32" s="38">
        <f>'1.a.mell.B.almádi'!G32+'1.b.mell.Sz.szabadja'!G32+'1.c.mell.Bfüzfő'!G32+'1.d.mell.Alsóörs'!G32+'1.e.mell.Felsőörs'!G32+'1.f.mell.Litér'!G32+'1.g.mell.Királyszistván'!G32+'1.h.mell.Papkeszi'!G32</f>
        <v>0</v>
      </c>
      <c r="H32" s="29">
        <f t="shared" si="2"/>
        <v>0</v>
      </c>
      <c r="L32" s="216"/>
      <c r="M32" s="216"/>
      <c r="N32" s="34"/>
      <c r="O32" s="40"/>
      <c r="P32" s="34"/>
      <c r="Q32" s="43"/>
      <c r="R32" s="44"/>
      <c r="S32" s="15"/>
    </row>
    <row r="33" spans="1:19" ht="20.25" customHeight="1" x14ac:dyDescent="0.3">
      <c r="A33" s="123" t="s">
        <v>69</v>
      </c>
      <c r="B33" s="32">
        <f>'1.a.mell.B.almádi'!B33+'1.b.mell.Sz.szabadja'!B33+'1.c.mell.Bfüzfő'!B33+'1.d.mell.Alsóörs'!B33+'1.e.mell.Felsőörs'!B33+'1.f.mell.Litér'!B33+'1.g.mell.Királyszistván'!B33+'1.h.mell.Papkeszi'!B33</f>
        <v>73466642</v>
      </c>
      <c r="C33" s="29">
        <f>'1.a.mell.B.almádi'!C33+'1.b.mell.Sz.szabadja'!C33+'1.c.mell.Bfüzfő'!C33+'1.d.mell.Alsóörs'!C33+'1.e.mell.Felsőörs'!C33+'1.f.mell.Litér'!C33+'1.g.mell.Királyszistván'!C33+'1.h.mell.Papkeszi'!C33</f>
        <v>11711068</v>
      </c>
      <c r="D33" s="73">
        <f>'1.a.mell.B.almádi'!D33+'1.b.mell.Sz.szabadja'!D33+'1.c.mell.Bfüzfő'!D33+'1.d.mell.Alsóörs'!D33+'1.e.mell.Felsőörs'!D33+'1.f.mell.Litér'!D33+'1.g.mell.Királyszistván'!D33+'1.h.mell.Papkeszi'!D33</f>
        <v>1925836</v>
      </c>
      <c r="E33" s="73">
        <f>'1.a.mell.B.almádi'!E33+'1.b.mell.Sz.szabadja'!E33+'1.c.mell.Bfüzfő'!E33+'1.d.mell.Alsóörs'!E33+'1.e.mell.Felsőörs'!E33+'1.f.mell.Litér'!E33+'1.g.mell.Királyszistván'!E33+'1.h.mell.Papkeszi'!E33</f>
        <v>0</v>
      </c>
      <c r="F33" s="29">
        <f>'1.a.mell.B.almádi'!F33+'1.b.mell.Sz.szabadja'!F33+'1.c.mell.Bfüzfő'!F33+'1.d.mell.Alsóörs'!F33+'1.e.mell.Felsőörs'!F33+'1.f.mell.Litér'!F33+'1.g.mell.Királyszistván'!F33+'1.h.mell.Papkeszi'!F33</f>
        <v>0</v>
      </c>
      <c r="G33" s="38">
        <f>'1.a.mell.B.almádi'!G33+'1.b.mell.Sz.szabadja'!G33+'1.c.mell.Bfüzfő'!G33+'1.d.mell.Alsóörs'!G33+'1.e.mell.Felsőörs'!G33+'1.f.mell.Litér'!G33+'1.g.mell.Királyszistván'!G33+'1.h.mell.Papkeszi'!G33</f>
        <v>1916721</v>
      </c>
      <c r="H33" s="29">
        <f t="shared" si="2"/>
        <v>89020267</v>
      </c>
      <c r="L33" s="216"/>
      <c r="M33" s="571"/>
      <c r="N33" s="34"/>
      <c r="O33" s="40"/>
      <c r="P33" s="34"/>
      <c r="Q33" s="43"/>
      <c r="R33" s="44"/>
      <c r="S33" s="15"/>
    </row>
    <row r="34" spans="1:19" ht="32.25" customHeight="1" x14ac:dyDescent="0.3">
      <c r="A34" s="222" t="s">
        <v>80</v>
      </c>
      <c r="B34" s="32">
        <f>'1.a.mell.B.almádi'!B34+'1.b.mell.Sz.szabadja'!B34+'1.c.mell.Bfüzfő'!B34+'1.d.mell.Alsóörs'!B34+'1.e.mell.Felsőörs'!B34+'1.f.mell.Litér'!B34+'1.g.mell.Királyszistván'!B34+'1.h.mell.Papkeszi'!B34</f>
        <v>1711660</v>
      </c>
      <c r="C34" s="29">
        <f>'1.a.mell.B.almádi'!C34+'1.b.mell.Sz.szabadja'!C34+'1.c.mell.Bfüzfő'!C34+'1.d.mell.Alsóörs'!C34+'1.e.mell.Felsőörs'!C34+'1.f.mell.Litér'!C34+'1.g.mell.Királyszistván'!C34+'1.h.mell.Papkeszi'!C34</f>
        <v>283937</v>
      </c>
      <c r="D34" s="73">
        <f>'1.a.mell.B.almádi'!D34+'1.b.mell.Sz.szabadja'!D34+'1.c.mell.Bfüzfő'!D34+'1.d.mell.Alsóörs'!D34+'1.e.mell.Felsőörs'!D34+'1.f.mell.Litér'!D34+'1.g.mell.Királyszistván'!D34+'1.h.mell.Papkeszi'!D34</f>
        <v>16537920</v>
      </c>
      <c r="E34" s="73">
        <f>'1.a.mell.B.almádi'!E34+'1.b.mell.Sz.szabadja'!E34+'1.c.mell.Bfüzfő'!E34+'1.d.mell.Alsóörs'!E34+'1.e.mell.Felsőörs'!E34+'1.f.mell.Litér'!E34+'1.g.mell.Királyszistván'!E34+'1.h.mell.Papkeszi'!E34</f>
        <v>0</v>
      </c>
      <c r="F34" s="29">
        <f>'1.a.mell.B.almádi'!F34+'1.b.mell.Sz.szabadja'!F34+'1.c.mell.Bfüzfő'!F34+'1.d.mell.Alsóörs'!F34+'1.e.mell.Felsőörs'!F34+'1.f.mell.Litér'!F34+'1.g.mell.Királyszistván'!F34+'1.h.mell.Papkeszi'!F34</f>
        <v>0</v>
      </c>
      <c r="G34" s="38">
        <f>'1.a.mell.B.almádi'!G34+'1.b.mell.Sz.szabadja'!G34+'1.c.mell.Bfüzfő'!G34+'1.d.mell.Alsóörs'!G34+'1.e.mell.Felsőörs'!G34+'1.f.mell.Litér'!G34+'1.g.mell.Királyszistván'!G34+'1.h.mell.Papkeszi'!G34</f>
        <v>0</v>
      </c>
      <c r="H34" s="29">
        <f>B34+C34+D34+E34+F34+G34</f>
        <v>18533517</v>
      </c>
      <c r="L34" s="216"/>
      <c r="M34" s="216"/>
      <c r="N34" s="34"/>
      <c r="O34" s="40"/>
      <c r="P34" s="34"/>
      <c r="Q34" s="43"/>
      <c r="R34" s="44"/>
      <c r="S34" s="15"/>
    </row>
    <row r="35" spans="1:19" ht="32.25" customHeight="1" x14ac:dyDescent="0.3">
      <c r="A35" s="377" t="s">
        <v>54</v>
      </c>
      <c r="B35" s="32">
        <f>'1.a.mell.B.almádi'!B35+'1.b.mell.Sz.szabadja'!B35+'1.c.mell.Bfüzfő'!B35+'1.d.mell.Alsóörs'!B35+'1.e.mell.Felsőörs'!B35+'1.f.mell.Litér'!B35+'1.g.mell.Királyszistván'!B35+'1.h.mell.Papkeszi'!B35</f>
        <v>1368088</v>
      </c>
      <c r="C35" s="29">
        <f>'1.a.mell.B.almádi'!C35+'1.b.mell.Sz.szabadja'!C35+'1.c.mell.Bfüzfő'!C35+'1.d.mell.Alsóörs'!C35+'1.e.mell.Felsőörs'!C35+'1.f.mell.Litér'!C35+'1.g.mell.Királyszistván'!C35+'1.h.mell.Papkeszi'!C35</f>
        <v>136627</v>
      </c>
      <c r="D35" s="73">
        <f>'1.a.mell.B.almádi'!D35+'1.b.mell.Sz.szabadja'!D35+'1.c.mell.Bfüzfő'!D35+'1.d.mell.Alsóörs'!D35+'1.e.mell.Felsőörs'!D35+'1.f.mell.Litér'!D35+'1.g.mell.Királyszistván'!D35+'1.h.mell.Papkeszi'!D35</f>
        <v>0</v>
      </c>
      <c r="E35" s="73">
        <f>'1.a.mell.B.almádi'!E35+'1.b.mell.Sz.szabadja'!E35+'1.c.mell.Bfüzfő'!E35+'1.d.mell.Alsóörs'!E35+'1.e.mell.Felsőörs'!E35+'1.f.mell.Litér'!E35+'1.g.mell.Királyszistván'!E35+'1.h.mell.Papkeszi'!E35</f>
        <v>0</v>
      </c>
      <c r="F35" s="29">
        <f>'1.a.mell.B.almádi'!F35+'1.b.mell.Sz.szabadja'!F35+'1.c.mell.Bfüzfő'!F35+'1.d.mell.Alsóörs'!F35+'1.e.mell.Felsőörs'!F35+'1.f.mell.Litér'!F35+'1.g.mell.Királyszistván'!F35+'1.h.mell.Papkeszi'!F35</f>
        <v>0</v>
      </c>
      <c r="G35" s="38">
        <f>'1.a.mell.B.almádi'!G35+'1.b.mell.Sz.szabadja'!G35+'1.c.mell.Bfüzfő'!G35+'1.d.mell.Alsóörs'!G35+'1.e.mell.Felsőörs'!G35+'1.f.mell.Litér'!G35+'1.g.mell.Királyszistván'!G35+'1.h.mell.Papkeszi'!G35</f>
        <v>0</v>
      </c>
      <c r="H35" s="29">
        <f>B35+C35+D35+E35+F35+G35</f>
        <v>1504715</v>
      </c>
      <c r="L35" s="216"/>
      <c r="M35" s="572"/>
      <c r="N35" s="34"/>
      <c r="O35" s="40"/>
      <c r="P35" s="34"/>
      <c r="Q35" s="43"/>
      <c r="R35" s="44"/>
      <c r="S35" s="15"/>
    </row>
    <row r="36" spans="1:19" ht="32.25" customHeight="1" x14ac:dyDescent="0.3">
      <c r="A36" s="237" t="s">
        <v>86</v>
      </c>
      <c r="B36" s="29"/>
      <c r="C36" s="29"/>
      <c r="D36" s="73"/>
      <c r="E36" s="116"/>
      <c r="F36" s="31"/>
      <c r="G36" s="38"/>
      <c r="H36" s="29">
        <f t="shared" ref="H36:H37" si="3">B36+C36+D36+E36+F36+G36</f>
        <v>0</v>
      </c>
      <c r="N36" s="34"/>
      <c r="O36" s="40"/>
      <c r="P36" s="34"/>
      <c r="Q36" s="43"/>
      <c r="R36" s="44"/>
      <c r="S36" s="15"/>
    </row>
    <row r="37" spans="1:19" ht="32.25" customHeight="1" thickBot="1" x14ac:dyDescent="0.35">
      <c r="A37" s="378" t="s">
        <v>76</v>
      </c>
      <c r="B37" s="66">
        <f>'1.a.mell.B.almádi'!B37+'1.b.mell.Sz.szabadja'!B37+'1.c.mell.Bfüzfő'!B37+'1.d.mell.Alsóörs'!B37+'1.e.mell.Felsőörs'!B37+'1.f.mell.Litér'!B37+'1.g.mell.Királyszistván'!B37+'1.h.mell.Papkeszi'!B37</f>
        <v>0</v>
      </c>
      <c r="C37" s="30">
        <f>'1.a.mell.B.almádi'!C37+'1.b.mell.Sz.szabadja'!C37+'1.c.mell.Bfüzfő'!C37+'1.d.mell.Alsóörs'!C37+'1.e.mell.Felsőörs'!C37+'1.f.mell.Litér'!C37+'1.g.mell.Királyszistván'!C37+'1.h.mell.Papkeszi'!C35</f>
        <v>0</v>
      </c>
      <c r="D37" s="65">
        <f>'1.a.mell.B.almádi'!D37+'1.b.mell.Sz.szabadja'!D37+'1.c.mell.Bfüzfő'!D37+'1.d.mell.Alsóörs'!D37+'1.e.mell.Felsőörs'!D37+'1.f.mell.Litér'!D37+'1.g.mell.Királyszistván'!D37+'1.h.mell.Papkeszi'!D37</f>
        <v>0</v>
      </c>
      <c r="E37" s="65">
        <f>'1.a.mell.B.almádi'!E37+'1.b.mell.Sz.szabadja'!E37+'1.c.mell.Bfüzfő'!E37+'1.d.mell.Alsóörs'!E37+'1.e.mell.Felsőörs'!E37+'1.f.mell.Litér'!E37+'1.g.mell.Királyszistván'!E37+'1.h.mell.Papkeszi'!E37</f>
        <v>0</v>
      </c>
      <c r="F37" s="30">
        <f>'1.a.mell.B.almádi'!F37+'1.b.mell.Sz.szabadja'!F37+'1.c.mell.Bfüzfő'!F37+'1.d.mell.Alsóörs'!F37+'1.e.mell.Felsőörs'!F37+'1.f.mell.Litér'!F37+'1.g.mell.Királyszistván'!F37+'1.h.mell.Papkeszi'!F37</f>
        <v>0</v>
      </c>
      <c r="G37" s="54">
        <f>'1.a.mell.B.almádi'!G37+'1.b.mell.Sz.szabadja'!G37+'1.c.mell.Bfüzfő'!G37+'1.d.mell.Alsóörs'!G37+'1.e.mell.Felsőörs'!G37+'1.f.mell.Litér'!G37+'1.g.mell.Királyszistván'!G37+'1.h.mell.Papkeszi'!G37</f>
        <v>0</v>
      </c>
      <c r="H37" s="31">
        <f t="shared" si="3"/>
        <v>0</v>
      </c>
      <c r="N37" s="34"/>
      <c r="O37" s="40"/>
      <c r="P37" s="34"/>
      <c r="Q37" s="43"/>
      <c r="R37" s="44"/>
      <c r="S37" s="15"/>
    </row>
    <row r="38" spans="1:19" ht="20.25" customHeight="1" thickBot="1" x14ac:dyDescent="0.35">
      <c r="A38" s="288" t="s">
        <v>5</v>
      </c>
      <c r="B38" s="74">
        <f>SUM(B27:B37)</f>
        <v>171541439</v>
      </c>
      <c r="C38" s="74">
        <f t="shared" ref="C38:F38" si="4">SUM(C27:C37)</f>
        <v>27664621</v>
      </c>
      <c r="D38" s="74">
        <f t="shared" si="4"/>
        <v>38328391</v>
      </c>
      <c r="E38" s="74">
        <f t="shared" si="4"/>
        <v>0</v>
      </c>
      <c r="F38" s="74">
        <f t="shared" si="4"/>
        <v>0</v>
      </c>
      <c r="G38" s="74">
        <f>SUM(G27:G37)</f>
        <v>6864950</v>
      </c>
      <c r="H38" s="269">
        <f>SUM(H27:H37)</f>
        <v>244399401</v>
      </c>
      <c r="I38" s="329">
        <v>189845925</v>
      </c>
      <c r="N38" s="45"/>
      <c r="O38" s="45"/>
      <c r="P38" s="45"/>
      <c r="Q38" s="45"/>
      <c r="R38" s="45"/>
      <c r="S38" s="15"/>
    </row>
    <row r="39" spans="1:19" ht="20.25" customHeight="1" x14ac:dyDescent="0.2">
      <c r="F39" s="15"/>
      <c r="G39" s="15"/>
      <c r="H39" s="338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9" ht="18.75" customHeight="1" x14ac:dyDescent="0.25">
      <c r="A40" s="127" t="s">
        <v>10</v>
      </c>
    </row>
    <row r="41" spans="1:19" ht="20.25" customHeight="1" thickBot="1" x14ac:dyDescent="0.25"/>
    <row r="42" spans="1:19" ht="20.25" customHeight="1" x14ac:dyDescent="0.2">
      <c r="A42" s="601" t="s">
        <v>56</v>
      </c>
      <c r="B42" s="4" t="s">
        <v>12</v>
      </c>
      <c r="C42" s="5" t="s">
        <v>13</v>
      </c>
      <c r="D42" s="4" t="s">
        <v>14</v>
      </c>
      <c r="E42" s="21"/>
    </row>
    <row r="43" spans="1:19" ht="20.25" customHeight="1" thickBot="1" x14ac:dyDescent="0.25">
      <c r="A43" s="610"/>
      <c r="B43" s="152" t="s">
        <v>8</v>
      </c>
      <c r="C43" s="21" t="s">
        <v>8</v>
      </c>
      <c r="D43" s="153" t="s">
        <v>15</v>
      </c>
      <c r="E43" s="67"/>
    </row>
    <row r="44" spans="1:19" ht="20.25" customHeight="1" x14ac:dyDescent="0.2">
      <c r="A44" s="18" t="s">
        <v>67</v>
      </c>
      <c r="B44" s="33">
        <f t="shared" ref="B44:B52" si="5">N11</f>
        <v>48874205</v>
      </c>
      <c r="C44" s="33">
        <f t="shared" ref="C44:C52" si="6">H27</f>
        <v>42544921</v>
      </c>
      <c r="D44" s="33">
        <f>B44-C44</f>
        <v>6329284</v>
      </c>
      <c r="E44" s="68"/>
    </row>
    <row r="45" spans="1:19" ht="20.25" customHeight="1" x14ac:dyDescent="0.2">
      <c r="A45" s="17" t="s">
        <v>67</v>
      </c>
      <c r="B45" s="69">
        <f t="shared" si="5"/>
        <v>5323095</v>
      </c>
      <c r="C45" s="69">
        <f t="shared" si="6"/>
        <v>4367954</v>
      </c>
      <c r="D45" s="69">
        <f t="shared" ref="D45:D54" si="7">B45-C45</f>
        <v>955141</v>
      </c>
      <c r="E45" s="68"/>
    </row>
    <row r="46" spans="1:19" ht="20.25" customHeight="1" x14ac:dyDescent="0.2">
      <c r="A46" s="17" t="s">
        <v>61</v>
      </c>
      <c r="B46" s="69">
        <f t="shared" si="5"/>
        <v>47701822</v>
      </c>
      <c r="C46" s="69">
        <f t="shared" si="6"/>
        <v>44285175</v>
      </c>
      <c r="D46" s="69">
        <f t="shared" si="7"/>
        <v>3416647</v>
      </c>
      <c r="E46" s="68"/>
    </row>
    <row r="47" spans="1:19" ht="20.25" customHeight="1" x14ac:dyDescent="0.2">
      <c r="A47" s="17" t="s">
        <v>25</v>
      </c>
      <c r="B47" s="69">
        <f t="shared" si="5"/>
        <v>805057</v>
      </c>
      <c r="C47" s="69">
        <f t="shared" si="6"/>
        <v>405674</v>
      </c>
      <c r="D47" s="69">
        <f t="shared" si="7"/>
        <v>399383</v>
      </c>
      <c r="E47" s="68"/>
    </row>
    <row r="48" spans="1:19" ht="20.25" customHeight="1" x14ac:dyDescent="0.2">
      <c r="A48" s="17" t="s">
        <v>72</v>
      </c>
      <c r="B48" s="69">
        <f t="shared" si="5"/>
        <v>42770081</v>
      </c>
      <c r="C48" s="69">
        <f t="shared" si="6"/>
        <v>43737178</v>
      </c>
      <c r="D48" s="69">
        <f t="shared" si="7"/>
        <v>-967097</v>
      </c>
      <c r="E48" s="68"/>
    </row>
    <row r="49" spans="1:6" ht="20.25" customHeight="1" x14ac:dyDescent="0.2">
      <c r="A49" s="17" t="s">
        <v>70</v>
      </c>
      <c r="B49" s="69">
        <f t="shared" si="5"/>
        <v>-466</v>
      </c>
      <c r="C49" s="69">
        <f t="shared" si="6"/>
        <v>0</v>
      </c>
      <c r="D49" s="69">
        <f t="shared" si="7"/>
        <v>-466</v>
      </c>
      <c r="E49" s="68"/>
    </row>
    <row r="50" spans="1:6" ht="20.25" customHeight="1" x14ac:dyDescent="0.2">
      <c r="A50" s="17" t="s">
        <v>69</v>
      </c>
      <c r="B50" s="69">
        <f t="shared" si="5"/>
        <v>94859320</v>
      </c>
      <c r="C50" s="69">
        <f t="shared" si="6"/>
        <v>89020267</v>
      </c>
      <c r="D50" s="69">
        <f t="shared" si="7"/>
        <v>5839053</v>
      </c>
      <c r="E50" s="68"/>
    </row>
    <row r="51" spans="1:6" ht="30" customHeight="1" x14ac:dyDescent="0.2">
      <c r="A51" s="166" t="s">
        <v>80</v>
      </c>
      <c r="B51" s="69">
        <f t="shared" si="5"/>
        <v>21591131</v>
      </c>
      <c r="C51" s="69">
        <f t="shared" si="6"/>
        <v>18533517</v>
      </c>
      <c r="D51" s="69">
        <f t="shared" si="7"/>
        <v>3057614</v>
      </c>
      <c r="E51" s="68"/>
    </row>
    <row r="52" spans="1:6" ht="30" customHeight="1" x14ac:dyDescent="0.2">
      <c r="A52" s="144" t="s">
        <v>54</v>
      </c>
      <c r="B52" s="69">
        <f t="shared" si="5"/>
        <v>2197104</v>
      </c>
      <c r="C52" s="69">
        <f t="shared" si="6"/>
        <v>1504715</v>
      </c>
      <c r="D52" s="69">
        <f t="shared" si="7"/>
        <v>692389</v>
      </c>
      <c r="E52" s="68"/>
    </row>
    <row r="53" spans="1:6" ht="30" customHeight="1" x14ac:dyDescent="0.2">
      <c r="A53" s="237" t="s">
        <v>86</v>
      </c>
      <c r="B53" s="32"/>
      <c r="C53" s="69">
        <f t="shared" ref="C53:C54" si="8">H36</f>
        <v>0</v>
      </c>
      <c r="D53" s="69">
        <f t="shared" si="7"/>
        <v>0</v>
      </c>
      <c r="E53" s="68"/>
    </row>
    <row r="54" spans="1:6" ht="30" customHeight="1" thickBot="1" x14ac:dyDescent="0.25">
      <c r="A54" s="239" t="s">
        <v>76</v>
      </c>
      <c r="B54" s="72">
        <f>N20</f>
        <v>0</v>
      </c>
      <c r="C54" s="176">
        <f t="shared" si="8"/>
        <v>0</v>
      </c>
      <c r="D54" s="176">
        <f t="shared" si="7"/>
        <v>0</v>
      </c>
      <c r="E54" s="68"/>
    </row>
    <row r="55" spans="1:6" ht="20.25" customHeight="1" thickBot="1" x14ac:dyDescent="0.25">
      <c r="A55" s="147" t="s">
        <v>11</v>
      </c>
      <c r="B55" s="154">
        <f>SUM(B44:B54)</f>
        <v>264121349</v>
      </c>
      <c r="C55" s="453">
        <f>SUM(C44:C54)</f>
        <v>244399401</v>
      </c>
      <c r="D55" s="453">
        <f>SUM(D44:D54)</f>
        <v>19721948</v>
      </c>
      <c r="E55" s="330">
        <f>'1.a.mell.B.almádi'!D55+'1.b.mell.Sz.szabadja'!D55+'1.c.mell.Bfüzfő'!D55+'1.d.mell.Alsóörs'!D55+'1.e.mell.Felsőörs'!D55+'1.f.mell.Litér'!D55+'1.g.mell.Királyszistván'!D55+'1.h.mell.Papkeszi'!D55</f>
        <v>19721948</v>
      </c>
      <c r="F55" s="79"/>
    </row>
    <row r="58" spans="1:6" x14ac:dyDescent="0.2">
      <c r="B58" s="10"/>
    </row>
  </sheetData>
  <mergeCells count="10">
    <mergeCell ref="A42:A43"/>
    <mergeCell ref="A3:D3"/>
    <mergeCell ref="A9:A10"/>
    <mergeCell ref="B9:D9"/>
    <mergeCell ref="A1:N1"/>
    <mergeCell ref="A2:N2"/>
    <mergeCell ref="A4:N4"/>
    <mergeCell ref="A25:A26"/>
    <mergeCell ref="N9:N10"/>
    <mergeCell ref="H9:M9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7" orientation="landscape" r:id="rId1"/>
  <headerFooter alignWithMargins="0">
    <oddHeader>&amp;R1/i.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1.a.mell.B.almádi</vt:lpstr>
      <vt:lpstr>1.b.mell.Sz.szabadja</vt:lpstr>
      <vt:lpstr>1.c.mell.Bfüzfő</vt:lpstr>
      <vt:lpstr>1.d.mell.Alsóörs</vt:lpstr>
      <vt:lpstr>1.e.mell.Felsőörs</vt:lpstr>
      <vt:lpstr>1.f.mell.Litér</vt:lpstr>
      <vt:lpstr>1.g.mell.Királyszistván</vt:lpstr>
      <vt:lpstr>1.h.mell.Papkeszi</vt:lpstr>
      <vt:lpstr>1.i.mell.Összesítő</vt:lpstr>
      <vt:lpstr>visszaut. össz.</vt:lpstr>
      <vt:lpstr>Munka1</vt:lpstr>
      <vt:lpstr>'1.a.mell.B.almádi'!Nyomtatási_terület</vt:lpstr>
      <vt:lpstr>'1.b.mell.Sz.szabadja'!Nyomtatási_terület</vt:lpstr>
      <vt:lpstr>'1.c.mell.Bfüzfő'!Nyomtatási_terület</vt:lpstr>
      <vt:lpstr>'1.d.mell.Alsóörs'!Nyomtatási_terület</vt:lpstr>
      <vt:lpstr>'1.e.mell.Felsőörs'!Nyomtatási_terület</vt:lpstr>
      <vt:lpstr>'1.f.mell.Litér'!Nyomtatási_terület</vt:lpstr>
      <vt:lpstr>'1.g.mell.Királyszistván'!Nyomtatási_terület</vt:lpstr>
      <vt:lpstr>'1.h.mell.Papkeszi'!Nyomtatási_terület</vt:lpstr>
      <vt:lpstr>'1.i.mell.Összesítő'!Nyomtatási_terület</vt:lpstr>
      <vt:lpstr>'visszaut. össz.'!Nyomtatási_terület</vt:lpstr>
    </vt:vector>
  </TitlesOfParts>
  <Company>Balmadi Polghiv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Olah Ildi</dc:creator>
  <cp:lastModifiedBy>Renáta Sára Tárnoki</cp:lastModifiedBy>
  <cp:lastPrinted>2022-05-25T13:17:38Z</cp:lastPrinted>
  <dcterms:created xsi:type="dcterms:W3CDTF">2008-05-06T06:22:47Z</dcterms:created>
  <dcterms:modified xsi:type="dcterms:W3CDTF">2022-05-26T06:09:50Z</dcterms:modified>
</cp:coreProperties>
</file>